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activeTab="0"/>
  </bookViews>
  <sheets>
    <sheet name="KLSE notes-31.3.2006" sheetId="1" r:id="rId1"/>
    <sheet name="Condensed Equity-31.3.2006" sheetId="2" r:id="rId2"/>
    <sheet name="Condensed BS-31.3.2006" sheetId="3" r:id="rId3"/>
    <sheet name="Condensed CF-31.3.2006" sheetId="4" r:id="rId4"/>
    <sheet name="IFS Notes-31.3.2006" sheetId="5" r:id="rId5"/>
    <sheet name="Condensed PL-31.3.2006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<sst xmlns="http://schemas.openxmlformats.org/spreadsheetml/2006/main" count="439" uniqueCount="312">
  <si>
    <t>Cumulative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</si>
  <si>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</si>
  <si>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</si>
  <si>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</si>
  <si>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</si>
  <si>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</si>
  <si>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</si>
  <si>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</si>
  <si>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</si>
  <si>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</si>
  <si>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</si>
  <si>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</si>
  <si>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1.4.2004 TO</t>
  </si>
  <si>
    <t>Revenue</t>
  </si>
  <si>
    <t>Operating Profit</t>
  </si>
  <si>
    <t>Depreciation and amortisation</t>
  </si>
  <si>
    <t>Interest income</t>
  </si>
  <si>
    <t>Interest expense</t>
  </si>
  <si>
    <t>Share of profit of associate</t>
  </si>
  <si>
    <t>Profit Before Taxation</t>
  </si>
  <si>
    <t>Less: Tax expense</t>
  </si>
  <si>
    <t>Profit after taxation</t>
  </si>
  <si>
    <t>Less: Minority interests</t>
  </si>
  <si>
    <t>Net profit for the period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</si>
  <si>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</si>
  <si>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</si>
  <si>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</si>
  <si>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</si>
  <si>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</si>
  <si>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</si>
  <si>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1.4.2005 TO</t>
  </si>
  <si>
    <t>At</t>
  </si>
  <si>
    <t>31.3.2005</t>
  </si>
  <si>
    <t>.</t>
  </si>
  <si>
    <t>Property, plant and equipment</t>
  </si>
  <si>
    <t>Investment in Associates</t>
  </si>
  <si>
    <t>Other investments</t>
  </si>
  <si>
    <t>Intangible assets</t>
  </si>
  <si>
    <t>Current Assets</t>
  </si>
  <si>
    <t xml:space="preserve">   Inventories</t>
  </si>
  <si>
    <t xml:space="preserve">   Trade receivables</t>
  </si>
  <si>
    <t xml:space="preserve">   Other receivables</t>
  </si>
  <si>
    <t xml:space="preserve">   Cash and fixed deposits</t>
  </si>
  <si>
    <t>Current Liabilities</t>
  </si>
  <si>
    <t xml:space="preserve">   Trade and other payables</t>
  </si>
  <si>
    <t xml:space="preserve">   Bills payable</t>
  </si>
  <si>
    <t xml:space="preserve">   Short term borrowings</t>
  </si>
  <si>
    <t xml:space="preserve">   Taxation</t>
  </si>
  <si>
    <t>Net Current Assets</t>
  </si>
  <si>
    <t>Financed by:</t>
  </si>
  <si>
    <t>Capital and reserves</t>
  </si>
  <si>
    <t xml:space="preserve">   Share Capital</t>
  </si>
  <si>
    <t xml:space="preserve">   Reserves</t>
  </si>
  <si>
    <t xml:space="preserve">   Shareholders' equity</t>
  </si>
  <si>
    <t xml:space="preserve">   Reserve arising on consolidation</t>
  </si>
  <si>
    <t>Minority Interests</t>
  </si>
  <si>
    <t>Long Term and deferred liabilities</t>
  </si>
  <si>
    <t xml:space="preserve">   Long term borrowings</t>
  </si>
  <si>
    <t xml:space="preserve">   Deferred taxation</t>
  </si>
  <si>
    <t>Number of shares ('000)</t>
  </si>
  <si>
    <t>Par value</t>
  </si>
  <si>
    <t>RM0.50</t>
  </si>
  <si>
    <t>The Condensed Consolidated Balance Sheet should be read in conjunction with the Annual Financial Report for year ended 31 March 2005.</t>
  </si>
  <si>
    <t>The Condensed Consolidated Income Statements should be read in conjunction with the Annual Financial Report for year ended 31 March 2005.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</si>
  <si>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</si>
  <si>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</si>
  <si>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</si>
  <si>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</si>
  <si>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</si>
  <si>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</si>
  <si>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</si>
  <si>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</si>
  <si>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</si>
  <si>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</si>
  <si>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</si>
  <si>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</si>
  <si>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</si>
  <si>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</si>
  <si>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</si>
  <si>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</si>
  <si>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</si>
  <si>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</si>
  <si>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</si>
  <si>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</si>
  <si>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</si>
  <si>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</si>
  <si>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Material changes in estimates</t>
  </si>
  <si>
    <t>There were no material changes in estimates during the quarter under review.</t>
  </si>
  <si>
    <t>A6</t>
  </si>
  <si>
    <t>Debts and securities</t>
  </si>
  <si>
    <t>There are no issuance, cancellation, repurchase, resale and repayment of debt and equity securities during the quarter under review except as disclosed.</t>
  </si>
  <si>
    <t>A7</t>
  </si>
  <si>
    <t>Dividend paid</t>
  </si>
  <si>
    <t>Current Year</t>
  </si>
  <si>
    <t>Todate</t>
  </si>
  <si>
    <t>Ordinary shares: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</si>
  <si>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</si>
  <si>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</si>
  <si>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</si>
  <si>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</si>
  <si>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</si>
  <si>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Crude Palm Oil Milling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</si>
  <si>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</si>
  <si>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</si>
  <si>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</si>
  <si>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</si>
  <si>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</si>
  <si>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</si>
  <si>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</si>
  <si>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</si>
  <si>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</si>
  <si>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</si>
  <si>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</si>
  <si>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</si>
  <si>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</si>
  <si>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</si>
  <si>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 xml:space="preserve">          At 31.3.2005</t>
  </si>
  <si>
    <t>financial statements for the year ended 31 March 2005.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</si>
  <si>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</si>
  <si>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</si>
  <si>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</si>
  <si>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</si>
  <si>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</si>
  <si>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</si>
  <si>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</si>
  <si>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</si>
  <si>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</si>
  <si>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</si>
  <si>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</si>
  <si>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</si>
  <si>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 xml:space="preserve">     1.4.2004 to</t>
  </si>
  <si>
    <t>Sales</t>
  </si>
  <si>
    <t xml:space="preserve">   Marine product manufacturing (MPM)</t>
  </si>
  <si>
    <t xml:space="preserve">   Crude Palm Oil Milling (CPOM)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</si>
  <si>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</si>
  <si>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</si>
  <si>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</si>
  <si>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</si>
  <si>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</si>
  <si>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</si>
  <si>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</si>
  <si>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</si>
  <si>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</si>
  <si>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</si>
  <si>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</si>
  <si>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</si>
  <si>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</si>
  <si>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</si>
  <si>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</si>
  <si>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</si>
  <si>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</si>
  <si>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</si>
  <si>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</si>
  <si>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Group share of associates tax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</si>
  <si>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</si>
  <si>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</si>
  <si>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</si>
  <si>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</si>
  <si>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</si>
  <si>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</si>
  <si>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</si>
  <si>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</si>
  <si>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</si>
  <si>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</si>
  <si>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</si>
  <si>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</si>
  <si>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</si>
  <si>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</si>
  <si>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</si>
  <si>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</si>
  <si>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</si>
  <si>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</si>
  <si>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</si>
  <si>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</si>
  <si>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</si>
  <si>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</si>
  <si>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</si>
  <si>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</si>
  <si>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</si>
  <si>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</si>
  <si>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</si>
  <si>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</si>
  <si>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</si>
  <si>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</si>
  <si>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</si>
  <si>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</si>
  <si>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</si>
  <si>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</si>
  <si>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</si>
  <si>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</si>
  <si>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</si>
  <si>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</si>
  <si>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</si>
  <si>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</si>
  <si>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</si>
  <si>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</si>
  <si>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</si>
  <si>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</si>
  <si>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Dividends Paid/declared</t>
  </si>
  <si>
    <t>Dividend paid and declared since listing and up to the date of this report.</t>
  </si>
  <si>
    <t>Dividend No.</t>
  </si>
  <si>
    <t>Financial</t>
  </si>
  <si>
    <t>Type</t>
  </si>
  <si>
    <t>Rate</t>
  </si>
  <si>
    <t>Payment date</t>
  </si>
  <si>
    <t>year</t>
  </si>
  <si>
    <t>2001</t>
  </si>
  <si>
    <t xml:space="preserve">Interim </t>
  </si>
  <si>
    <t>5% per share less tax</t>
  </si>
  <si>
    <t>dividend</t>
  </si>
  <si>
    <t>Final dividend</t>
  </si>
  <si>
    <t>7% per share less tax</t>
  </si>
  <si>
    <t>2002</t>
  </si>
  <si>
    <t>5% per share tax exempt</t>
  </si>
  <si>
    <t>2003</t>
  </si>
  <si>
    <t>12% per share less tax</t>
  </si>
  <si>
    <t>Final</t>
  </si>
  <si>
    <t>15% per share less tax</t>
  </si>
  <si>
    <t>Based on 7.5 sen per</t>
  </si>
  <si>
    <t>ordinary shares of RM0.50 sen.</t>
  </si>
  <si>
    <t xml:space="preserve">     1.4.2005 to</t>
  </si>
  <si>
    <t>Share</t>
  </si>
  <si>
    <t>Non-distributable</t>
  </si>
  <si>
    <t>Distributable</t>
  </si>
  <si>
    <t>Total</t>
  </si>
  <si>
    <t>Capital</t>
  </si>
  <si>
    <t>Share premium</t>
  </si>
  <si>
    <t>Retained profit</t>
  </si>
  <si>
    <t>Movement for the period:</t>
  </si>
  <si>
    <t xml:space="preserve">    Net profit for the period</t>
  </si>
  <si>
    <t>At 1.4.05</t>
  </si>
  <si>
    <t>The Condensed Consolidated Statements of Changes in Equity should be read in conjunction with the Annual Financial Report for year ended 31 March 2005.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</si>
  <si>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</si>
  <si>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</si>
  <si>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CASH FLOW FROM OPERATING ACTIVITIES</t>
  </si>
  <si>
    <t>Tax paid</t>
  </si>
  <si>
    <t>Net cash inflow from operating activities</t>
  </si>
  <si>
    <t>Net cash outflow from investing activities</t>
  </si>
  <si>
    <t>CASH FLOW FROM FINANCING ACTIVITIES</t>
  </si>
  <si>
    <t>Others</t>
  </si>
  <si>
    <t>Net decrease in cash and cash equivalents</t>
  </si>
  <si>
    <t>The Condensed Consolidated Cash Flow Statement should be read in conjunction with the Annual Financial Report for year ended 31 March 2005.</t>
  </si>
  <si>
    <t>Dividends</t>
  </si>
  <si>
    <t xml:space="preserve">    Expenses written off</t>
  </si>
  <si>
    <t>Cash and cash equivalents at 1.4.2005</t>
  </si>
  <si>
    <t>2005: Final dividend-15% less tax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</si>
  <si>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</si>
  <si>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</si>
  <si>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</si>
  <si>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</si>
  <si>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31.12.2005</t>
  </si>
  <si>
    <t xml:space="preserve">     1.10.2005 to</t>
  </si>
  <si>
    <t xml:space="preserve">    Bonus issue - Oct2005</t>
  </si>
  <si>
    <t>Net cash inflow from financing activities</t>
  </si>
  <si>
    <t>Goodwill on Consolidation</t>
  </si>
  <si>
    <t>The interim financial report should be read in conjunction with the audited financial statements of the Group for the year ended 31 March 2005.</t>
  </si>
  <si>
    <t xml:space="preserve">     1.1.2006 to</t>
  </si>
  <si>
    <t>31.3.2006</t>
  </si>
  <si>
    <t xml:space="preserve">     1.1.2005 to</t>
  </si>
  <si>
    <t>Commentary on Prospects for the next quarter to 30th June 2006</t>
  </si>
  <si>
    <t>The directors are cautiously optimistic on the next quarter to 30.6.2006.</t>
  </si>
  <si>
    <t>There were no corporate proposals announced but not completed at the date of issue of this report.</t>
  </si>
  <si>
    <t>Number of ordinary shares in issue ('000)-weighted average</t>
  </si>
  <si>
    <t>INTERIM FINANCIAL REPORT FOR THE 4TH QUARTER ENDED 31.3.2006.</t>
  </si>
  <si>
    <t>4th Quarter</t>
  </si>
  <si>
    <t>Segment information in respect of the Group's business segments for the 12 months ended 31.3.2006.</t>
  </si>
  <si>
    <t xml:space="preserve">          At 31.3.2006</t>
  </si>
  <si>
    <t xml:space="preserve">          Addition to 31.3.2006</t>
  </si>
  <si>
    <t>INTERIM FINANCIAL REPORT FOR THE 4TH QUARTER ENDED 31.3.2006</t>
  </si>
  <si>
    <t>CONDENSED CONSOLIDATED BALANCE SHEET AT 31ST MARCH 2006</t>
  </si>
  <si>
    <t>CONDENSED CONSOLIDATED INCOME STATEMENTS FOR THE PERIOD ENDED 31.3.2006</t>
  </si>
  <si>
    <t>4TH QUARTER</t>
  </si>
  <si>
    <t>1.1.2006 TO</t>
  </si>
  <si>
    <t>1.1.2005 TO</t>
  </si>
  <si>
    <t>CONDENSED CONSOLIDATED STATEMENTS OF CHANGES IN EQUITY FOR THE 12 MONTHS ENDED 31ST MARCH 2006.</t>
  </si>
  <si>
    <t>At 31.3.2006</t>
  </si>
  <si>
    <t>Cash and cash equivalents at 31.3.2006</t>
  </si>
  <si>
    <t>CONDENSED CONSOLIDATED CASH FLOW STATEMENT FOR THE 12 MONTHS ENDED 31ST MARCH 2006.</t>
  </si>
  <si>
    <t xml:space="preserve">    Share placement</t>
  </si>
  <si>
    <t>CPOM's current quarter sales and earnings decreased 7% and 36% respectively compared to corresponding period last year</t>
  </si>
  <si>
    <t>Cumulative sales decreased by 4% due to 8.39% decreased in CPO price.( CPO price for FY06 of RM1371.80 vs FY05 of RM1497.38)</t>
  </si>
  <si>
    <t>Earnings decreased 49% against preceding quarter for the same reasons.</t>
  </si>
  <si>
    <t>Net Assets per share (RM)</t>
  </si>
  <si>
    <t>Cumulative earnings decreased 24% due to poor oil extraction rates in months of November 2005 to February 2006.</t>
  </si>
  <si>
    <t>due to lower oil extraction rate caused by excessive and prolonged rainfall in the months of January 2006 and February 2006.</t>
  </si>
  <si>
    <t>ILF's sales decreased 15% against preceding quarter due to lower volume of animal feed raw material trade and lower farm produced price in Peninsular Malaysia.</t>
  </si>
  <si>
    <t xml:space="preserve">    As at 31.3.2006, the Group has hedged outstanding foreign currency contracts amounting to USD 1.813 million (RM 6.74 million).</t>
  </si>
  <si>
    <t>MPM's current quarter sales increased 40% against corresponding quarter due to new contribution from Fresh Choice Seafood Trading as well as increased production from surimi-based products.</t>
  </si>
  <si>
    <t>On a cumulative basis, sales increased marginally by 3% due to lower unit value of animal feed raw material trade.</t>
  </si>
  <si>
    <t>MPM's current quarter sales decreased 11% against preceding quarter mainly due to lower catch in Peninsular East Coast and Kota Kinabalu operations because of monsoon season.</t>
  </si>
  <si>
    <t>CPOM's current quarter sales increased 6% due to higher quantity of CPO sold from month end stocks as compared to preceding quarter.</t>
  </si>
  <si>
    <t xml:space="preserve">Earnings increased 1% due better oil extraction rates in the month of March 2006 as compared to preceding months of October 2005 to February2006. </t>
  </si>
  <si>
    <t>The preceding months lower oil extraction rates were caused by excessive rainfall.</t>
  </si>
  <si>
    <t>MPM's currrent quarter earnings decreased 15% due to lower contribution from Kota Kinabalu and  Peninsular East Coast operations.</t>
  </si>
  <si>
    <t>The lower earnings was also due to loss contribution from newly acquired Fresh Choice Seafood Trading because of restructuring and reorganisation of operations.</t>
  </si>
  <si>
    <t xml:space="preserve">Cumulatively, earnings increased 35% due to new contribution from Deep sea fishing operation in Peninsular East Coast as well as higher contributions in the preceding nine months </t>
  </si>
  <si>
    <t>from the Kota Kinabalu operations as compared to last year.</t>
  </si>
  <si>
    <t>Although current quarter production is less than preceding quarter, current quarter sales is higher as significant portion of preceding quarter production is unsold.</t>
  </si>
  <si>
    <t>The Condensed Consolidated Statement of Changes in Equity should be read in conjunction with the Annual Financial Report for year ended 31 March 2005.</t>
  </si>
  <si>
    <t>To be approve at the</t>
  </si>
  <si>
    <t>next AGM</t>
  </si>
  <si>
    <t>Based on 9.0 sen per</t>
  </si>
  <si>
    <t>18% per share less tax</t>
  </si>
  <si>
    <t>Deferred tax assets</t>
  </si>
  <si>
    <t>Earnings decreased 24% against preceding quarter due to the same reason.</t>
  </si>
  <si>
    <t>Cumulative earnings however increased 53% due to new contribution recently acquired Ansan Poultry Farm as well as better overall farm produced price against last year.</t>
  </si>
  <si>
    <t>ILF's current quarter sales decreased 7% due to lower farm produced price in Peninsular Malaysia. Current quarter earnings however increased 10% due to better farm produced price in East Malaysia.</t>
  </si>
  <si>
    <t>During the quarter under review, the company issued 20 million shares of 50sen each at RM2.47 per share.</t>
  </si>
  <si>
    <t>The directors do recommend a final dividend of 18% less tax for the year to be approved at the next AGM.</t>
  </si>
  <si>
    <t>Proposed final dividend</t>
  </si>
  <si>
    <t>There were no material sales or purchase of quoted investment for the quarter under review.</t>
  </si>
  <si>
    <t>Cumulatively, sales also increased 47% due to higher contributions from the Kota Kinabalu operation in the preceding nine months as compared to last year.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</si>
</sst>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</numFmts>
  <fonts count="30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2"/>
      <name val="Arial"/>
      <family val="2"/>
    </font>
    <font>
      <u val="single"/>
      <sz val="11"/>
      <name val="Times New Roman"/>
      <family val="0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8" fillId="0" borderId="0" xfId="15" applyAlignment="1">
      <alignment/>
    </xf>
    <xf numFmtId="39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168" fontId="13" fillId="0" borderId="1" xfId="15" applyNumberFormat="1" applyFont="1" applyBorder="1" applyAlignment="1">
      <alignment/>
    </xf>
    <xf numFmtId="168" fontId="12" fillId="0" borderId="1" xfId="0" applyNumberFormat="1" applyFont="1" applyBorder="1" applyAlignment="1">
      <alignment/>
    </xf>
    <xf numFmtId="168" fontId="12" fillId="0" borderId="1" xfId="15" applyNumberFormat="1" applyFont="1" applyBorder="1" applyAlignment="1">
      <alignment/>
    </xf>
    <xf numFmtId="37" fontId="12" fillId="0" borderId="1" xfId="15" applyNumberFormat="1" applyFont="1" applyBorder="1" applyAlignment="1">
      <alignment/>
    </xf>
    <xf numFmtId="168" fontId="14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9" fontId="12" fillId="0" borderId="1" xfId="15" applyNumberFormat="1" applyFont="1" applyBorder="1" applyAlignment="1">
      <alignment/>
    </xf>
    <xf numFmtId="168" fontId="12" fillId="0" borderId="7" xfId="15" applyNumberFormat="1" applyFont="1" applyBorder="1" applyAlignment="1">
      <alignment/>
    </xf>
    <xf numFmtId="43" fontId="12" fillId="0" borderId="8" xfId="15" applyFont="1" applyBorder="1" applyAlignment="1">
      <alignment horizontal="right"/>
    </xf>
    <xf numFmtId="170" fontId="12" fillId="0" borderId="1" xfId="0" applyNumberFormat="1" applyFont="1" applyBorder="1" applyAlignment="1">
      <alignment/>
    </xf>
    <xf numFmtId="43" fontId="12" fillId="0" borderId="8" xfId="15" applyFont="1" applyBorder="1" applyAlignment="1">
      <alignment/>
    </xf>
    <xf numFmtId="170" fontId="12" fillId="0" borderId="0" xfId="0" applyNumberFormat="1" applyFont="1" applyAlignment="1">
      <alignment/>
    </xf>
    <xf numFmtId="0" fontId="12" fillId="0" borderId="8" xfId="0" applyFont="1" applyBorder="1" applyAlignment="1">
      <alignment horizontal="right"/>
    </xf>
    <xf numFmtId="168" fontId="12" fillId="0" borderId="8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168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/>
    </xf>
    <xf numFmtId="0" fontId="11" fillId="0" borderId="0" xfId="0" applyFont="1" applyAlignment="1">
      <alignment horizontal="left"/>
    </xf>
    <xf numFmtId="37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8" fillId="0" borderId="0" xfId="15" applyNumberFormat="1" applyAlignment="1">
      <alignment/>
    </xf>
    <xf numFmtId="168" fontId="8" fillId="0" borderId="4" xfId="15" applyNumberFormat="1" applyBorder="1" applyAlignment="1">
      <alignment/>
    </xf>
    <xf numFmtId="168" fontId="8" fillId="0" borderId="1" xfId="15" applyNumberFormat="1" applyBorder="1" applyAlignment="1">
      <alignment/>
    </xf>
    <xf numFmtId="168" fontId="8" fillId="0" borderId="9" xfId="15" applyNumberFormat="1" applyBorder="1" applyAlignment="1">
      <alignment/>
    </xf>
    <xf numFmtId="0" fontId="0" fillId="0" borderId="4" xfId="0" applyBorder="1" applyAlignment="1">
      <alignment/>
    </xf>
    <xf numFmtId="168" fontId="0" fillId="0" borderId="9" xfId="0" applyNumberFormat="1" applyBorder="1" applyAlignment="1">
      <alignment/>
    </xf>
    <xf numFmtId="37" fontId="8" fillId="0" borderId="0" xfId="15" applyNumberFormat="1" applyAlignment="1">
      <alignment/>
    </xf>
    <xf numFmtId="168" fontId="0" fillId="0" borderId="10" xfId="0" applyNumberFormat="1" applyBorder="1" applyAlignment="1">
      <alignment/>
    </xf>
    <xf numFmtId="168" fontId="17" fillId="0" borderId="0" xfId="15" applyNumberFormat="1" applyFont="1" applyAlignment="1">
      <alignment/>
    </xf>
    <xf numFmtId="0" fontId="18" fillId="0" borderId="0" xfId="0" applyFont="1" applyAlignment="1">
      <alignment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168" fontId="19" fillId="0" borderId="0" xfId="15" applyNumberFormat="1" applyFont="1" applyAlignment="1">
      <alignment/>
    </xf>
    <xf numFmtId="168" fontId="8" fillId="0" borderId="10" xfId="15" applyNumberFormat="1" applyBorder="1" applyAlignment="1">
      <alignment/>
    </xf>
    <xf numFmtId="171" fontId="20" fillId="0" borderId="0" xfId="15" applyNumberFormat="1" applyFont="1" applyAlignment="1">
      <alignment/>
    </xf>
    <xf numFmtId="43" fontId="20" fillId="0" borderId="0" xfId="15" applyFont="1" applyAlignment="1">
      <alignment/>
    </xf>
    <xf numFmtId="168" fontId="20" fillId="0" borderId="0" xfId="15" applyNumberFormat="1" applyFont="1" applyAlignment="1">
      <alignment horizontal="center"/>
    </xf>
    <xf numFmtId="168" fontId="20" fillId="0" borderId="0" xfId="15" applyNumberFormat="1" applyFont="1" applyAlignment="1">
      <alignment/>
    </xf>
    <xf numFmtId="43" fontId="20" fillId="0" borderId="0" xfId="15" applyFont="1" applyAlignment="1">
      <alignment horizontal="righ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8" fontId="18" fillId="0" borderId="0" xfId="15" applyNumberFormat="1" applyFont="1" applyAlignment="1">
      <alignment/>
    </xf>
    <xf numFmtId="168" fontId="8" fillId="0" borderId="0" xfId="15" applyNumberFormat="1" applyAlignment="1">
      <alignment horizontal="center"/>
    </xf>
    <xf numFmtId="168" fontId="8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5" xfId="0" applyFont="1" applyBorder="1" applyAlignment="1">
      <alignment horizontal="center"/>
    </xf>
    <xf numFmtId="168" fontId="8" fillId="0" borderId="1" xfId="15" applyNumberFormat="1" applyBorder="1" applyAlignment="1">
      <alignment horizontal="center"/>
    </xf>
    <xf numFmtId="9" fontId="8" fillId="0" borderId="1" xfId="21" applyBorder="1" applyAlignment="1">
      <alignment horizontal="center"/>
    </xf>
    <xf numFmtId="9" fontId="8" fillId="0" borderId="1" xfId="21" applyNumberFormat="1" applyBorder="1" applyAlignment="1">
      <alignment horizontal="center"/>
    </xf>
    <xf numFmtId="168" fontId="19" fillId="0" borderId="1" xfId="15" applyNumberFormat="1" applyFont="1" applyBorder="1" applyAlignment="1">
      <alignment/>
    </xf>
    <xf numFmtId="168" fontId="20" fillId="0" borderId="1" xfId="15" applyNumberFormat="1" applyFont="1" applyBorder="1" applyAlignment="1">
      <alignment/>
    </xf>
    <xf numFmtId="168" fontId="20" fillId="0" borderId="1" xfId="15" applyNumberFormat="1" applyFont="1" applyBorder="1" applyAlignment="1">
      <alignment horizontal="center"/>
    </xf>
    <xf numFmtId="9" fontId="8" fillId="0" borderId="9" xfId="21" applyBorder="1" applyAlignment="1">
      <alignment horizontal="center"/>
    </xf>
    <xf numFmtId="168" fontId="8" fillId="0" borderId="7" xfId="15" applyNumberFormat="1" applyBorder="1" applyAlignment="1">
      <alignment/>
    </xf>
    <xf numFmtId="168" fontId="8" fillId="0" borderId="7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/>
    </xf>
    <xf numFmtId="9" fontId="8" fillId="0" borderId="4" xfId="21" applyBorder="1" applyAlignment="1">
      <alignment horizontal="center"/>
    </xf>
    <xf numFmtId="168" fontId="19" fillId="0" borderId="1" xfId="15" applyNumberFormat="1" applyFont="1" applyBorder="1" applyAlignment="1">
      <alignment/>
    </xf>
    <xf numFmtId="169" fontId="19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168" fontId="20" fillId="0" borderId="9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168" fontId="20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20" fillId="0" borderId="2" xfId="15" applyNumberFormat="1" applyFont="1" applyBorder="1" applyAlignment="1">
      <alignment/>
    </xf>
    <xf numFmtId="166" fontId="8" fillId="0" borderId="9" xfId="21" applyNumberFormat="1" applyBorder="1" applyAlignment="1">
      <alignment horizontal="center"/>
    </xf>
    <xf numFmtId="9" fontId="8" fillId="0" borderId="9" xfId="21" applyFont="1" applyBorder="1" applyAlignment="1">
      <alignment horizontal="center"/>
    </xf>
    <xf numFmtId="0" fontId="0" fillId="0" borderId="9" xfId="0" applyBorder="1" applyAlignment="1">
      <alignment/>
    </xf>
    <xf numFmtId="168" fontId="8" fillId="0" borderId="9" xfId="15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169" fontId="8" fillId="0" borderId="17" xfId="0" applyNumberFormat="1" applyFont="1" applyBorder="1" applyAlignment="1">
      <alignment/>
    </xf>
    <xf numFmtId="168" fontId="8" fillId="0" borderId="17" xfId="15" applyNumberFormat="1" applyFont="1" applyBorder="1" applyAlignment="1">
      <alignment horizontal="center"/>
    </xf>
    <xf numFmtId="169" fontId="24" fillId="0" borderId="15" xfId="15" applyNumberFormat="1" applyFont="1" applyBorder="1" applyAlignment="1">
      <alignment/>
    </xf>
    <xf numFmtId="168" fontId="8" fillId="0" borderId="0" xfId="15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8" fontId="8" fillId="0" borderId="0" xfId="15" applyNumberFormat="1" applyFont="1" applyBorder="1" applyAlignment="1">
      <alignment horizontal="center"/>
    </xf>
    <xf numFmtId="169" fontId="24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1" xfId="0" applyFont="1" applyBorder="1" applyAlignment="1">
      <alignment horizontal="center"/>
    </xf>
    <xf numFmtId="169" fontId="8" fillId="0" borderId="0" xfId="15" applyNumberFormat="1" applyAlignment="1">
      <alignment horizontal="center"/>
    </xf>
    <xf numFmtId="41" fontId="17" fillId="0" borderId="0" xfId="15" applyNumberFormat="1" applyFont="1" applyAlignment="1">
      <alignment/>
    </xf>
    <xf numFmtId="169" fontId="19" fillId="0" borderId="0" xfId="0" applyNumberFormat="1" applyFont="1" applyAlignment="1">
      <alignment/>
    </xf>
    <xf numFmtId="173" fontId="19" fillId="0" borderId="0" xfId="15" applyNumberFormat="1" applyFont="1" applyAlignment="1">
      <alignment/>
    </xf>
    <xf numFmtId="168" fontId="19" fillId="0" borderId="0" xfId="0" applyNumberFormat="1" applyFont="1" applyAlignment="1">
      <alignment/>
    </xf>
    <xf numFmtId="168" fontId="19" fillId="0" borderId="0" xfId="15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8" fillId="0" borderId="0" xfId="15" applyNumberFormat="1" applyFont="1" applyAlignment="1">
      <alignment/>
    </xf>
    <xf numFmtId="168" fontId="19" fillId="0" borderId="0" xfId="0" applyNumberFormat="1" applyFont="1" applyAlignment="1">
      <alignment/>
    </xf>
    <xf numFmtId="168" fontId="20" fillId="0" borderId="0" xfId="15" applyNumberFormat="1" applyFont="1" applyAlignment="1">
      <alignment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7" fontId="0" fillId="0" borderId="0" xfId="0" applyNumberFormat="1" applyAlignment="1">
      <alignment horizontal="center"/>
    </xf>
    <xf numFmtId="43" fontId="8" fillId="0" borderId="19" xfId="15" applyFont="1" applyBorder="1" applyAlignment="1">
      <alignment/>
    </xf>
    <xf numFmtId="15" fontId="8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1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 quotePrefix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7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4" xfId="15" applyNumberFormat="1" applyFont="1" applyBorder="1" applyAlignment="1">
      <alignment horizontal="center"/>
    </xf>
    <xf numFmtId="37" fontId="2" fillId="0" borderId="2" xfId="15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69" fontId="8" fillId="0" borderId="0" xfId="0" applyNumberFormat="1" applyFont="1" applyAlignment="1">
      <alignment/>
    </xf>
    <xf numFmtId="169" fontId="19" fillId="0" borderId="0" xfId="15" applyNumberFormat="1" applyFont="1" applyAlignment="1">
      <alignment/>
    </xf>
    <xf numFmtId="169" fontId="0" fillId="0" borderId="10" xfId="15" applyNumberFormat="1" applyBorder="1" applyAlignment="1">
      <alignment/>
    </xf>
    <xf numFmtId="179" fontId="8" fillId="0" borderId="0" xfId="15" applyNumberFormat="1" applyAlignment="1">
      <alignment/>
    </xf>
    <xf numFmtId="169" fontId="8" fillId="0" borderId="0" xfId="15" applyNumberFormat="1" applyAlignment="1">
      <alignment/>
    </xf>
    <xf numFmtId="9" fontId="8" fillId="0" borderId="9" xfId="21" applyNumberFormat="1" applyBorder="1" applyAlignment="1">
      <alignment horizontal="center"/>
    </xf>
    <xf numFmtId="168" fontId="19" fillId="0" borderId="9" xfId="15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168" fontId="8" fillId="0" borderId="10" xfId="15" applyNumberFormat="1" applyFont="1" applyBorder="1" applyAlignment="1">
      <alignment/>
    </xf>
    <xf numFmtId="168" fontId="8" fillId="0" borderId="2" xfId="15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31.3.2006\2nd%20qtr%20ended%2030.9.2005\QL-KPMG-AWP-30.9.2005-Oct05-F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OLK87\Group%20Corporate%20Guarantee-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rowings-30.9.05"/>
      <sheetName val="Balance sheet-30.9.2005"/>
      <sheetName val="Interco-sales-30.9.05"/>
      <sheetName val="Profit &amp; Loss-30.9.05"/>
      <sheetName val="Profit &amp; Loss2005"/>
      <sheetName val="Balance sheet 2005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3">
        <row r="50">
          <cell r="AD50">
            <v>-8100000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.3.06 Corp guarantee"/>
      <sheetName val="QL-A-Z"/>
      <sheetName val="Appendix 1"/>
      <sheetName val="QLF-A-Z"/>
    </sheetNames>
    <sheetDataSet>
      <sheetData sheetId="0">
        <row r="248">
          <cell r="E248">
            <v>473031470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4" sqref="C154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1.7109375" style="0" customWidth="1"/>
    <col min="12" max="12" width="10.28125" style="0" customWidth="1"/>
  </cols>
  <sheetData>
    <row r="1" ht="19.5">
      <c r="A1" s="81" t="s">
        <v>64</v>
      </c>
    </row>
    <row r="2" ht="15">
      <c r="A2" s="82" t="s">
        <v>2</v>
      </c>
    </row>
    <row r="3" ht="18">
      <c r="A3" s="3" t="s">
        <v>268</v>
      </c>
    </row>
    <row r="4" ht="15">
      <c r="A4" s="82"/>
    </row>
    <row r="5" ht="12.75">
      <c r="A5" s="83" t="s">
        <v>118</v>
      </c>
    </row>
    <row r="6" spans="4:6" ht="12.75">
      <c r="D6" s="57"/>
      <c r="E6" s="57"/>
      <c r="F6" s="57"/>
    </row>
    <row r="7" spans="1:2" ht="18.75">
      <c r="A7" s="2" t="s">
        <v>119</v>
      </c>
      <c r="B7" s="84" t="s">
        <v>232</v>
      </c>
    </row>
    <row r="8" spans="1:2" ht="14.25">
      <c r="A8" s="56"/>
      <c r="B8" s="93"/>
    </row>
    <row r="9" spans="2:8" ht="14.25">
      <c r="B9" s="94"/>
      <c r="C9" s="95" t="s">
        <v>120</v>
      </c>
      <c r="D9" s="95" t="s">
        <v>121</v>
      </c>
      <c r="E9" s="95" t="s">
        <v>122</v>
      </c>
      <c r="F9" s="96" t="s">
        <v>123</v>
      </c>
      <c r="G9" s="96" t="s">
        <v>0</v>
      </c>
      <c r="H9" s="97" t="s">
        <v>122</v>
      </c>
    </row>
    <row r="10" spans="2:8" ht="14.25">
      <c r="B10" s="98"/>
      <c r="C10" s="99" t="s">
        <v>124</v>
      </c>
      <c r="D10" s="99" t="s">
        <v>125</v>
      </c>
      <c r="E10" s="99" t="s">
        <v>126</v>
      </c>
      <c r="F10" s="100" t="s">
        <v>127</v>
      </c>
      <c r="G10" s="100" t="s">
        <v>128</v>
      </c>
      <c r="H10" s="101" t="s">
        <v>126</v>
      </c>
    </row>
    <row r="11" spans="2:8" ht="14.25">
      <c r="B11" s="98"/>
      <c r="C11" s="102"/>
      <c r="D11" s="99" t="s">
        <v>124</v>
      </c>
      <c r="E11" s="99"/>
      <c r="F11" s="100"/>
      <c r="G11" s="100" t="s">
        <v>129</v>
      </c>
      <c r="H11" s="4"/>
    </row>
    <row r="12" spans="2:8" ht="14.25">
      <c r="B12" s="94"/>
      <c r="C12" s="95" t="s">
        <v>256</v>
      </c>
      <c r="D12" s="95" t="s">
        <v>258</v>
      </c>
      <c r="E12" s="95"/>
      <c r="F12" s="95" t="s">
        <v>220</v>
      </c>
      <c r="G12" s="95" t="s">
        <v>130</v>
      </c>
      <c r="H12" s="4"/>
    </row>
    <row r="13" spans="2:8" ht="14.25">
      <c r="B13" s="103"/>
      <c r="C13" s="104" t="s">
        <v>257</v>
      </c>
      <c r="D13" s="104" t="s">
        <v>32</v>
      </c>
      <c r="E13" s="104"/>
      <c r="F13" s="104" t="s">
        <v>257</v>
      </c>
      <c r="G13" s="104" t="s">
        <v>32</v>
      </c>
      <c r="H13" s="4"/>
    </row>
    <row r="14" spans="2:8" ht="18.75">
      <c r="B14" s="105"/>
      <c r="C14" s="106" t="s">
        <v>131</v>
      </c>
      <c r="D14" s="106" t="s">
        <v>131</v>
      </c>
      <c r="E14" s="107"/>
      <c r="F14" s="108" t="s">
        <v>131</v>
      </c>
      <c r="G14" s="108" t="s">
        <v>131</v>
      </c>
      <c r="H14" s="4"/>
    </row>
    <row r="15" spans="2:8" ht="14.25">
      <c r="B15" s="109"/>
      <c r="C15" s="107" t="s">
        <v>1</v>
      </c>
      <c r="D15" s="107" t="s">
        <v>1</v>
      </c>
      <c r="E15" s="107"/>
      <c r="F15" s="110" t="s">
        <v>1</v>
      </c>
      <c r="G15" s="107" t="s">
        <v>1</v>
      </c>
      <c r="H15" s="4"/>
    </row>
    <row r="16" spans="2:8" ht="15">
      <c r="B16" s="109" t="s">
        <v>132</v>
      </c>
      <c r="C16" s="61">
        <v>46150</v>
      </c>
      <c r="D16" s="111">
        <v>32947</v>
      </c>
      <c r="E16" s="112">
        <f>SUM(C16-D16)/D16</f>
        <v>0.4007345130057365</v>
      </c>
      <c r="F16" s="61">
        <v>190594</v>
      </c>
      <c r="G16" s="111">
        <v>129269</v>
      </c>
      <c r="H16" s="112">
        <f>SUM(F16-G16)/G16</f>
        <v>0.47439834763168276</v>
      </c>
    </row>
    <row r="17" spans="2:8" ht="15">
      <c r="B17" s="109" t="s">
        <v>133</v>
      </c>
      <c r="C17" s="61">
        <v>47009</v>
      </c>
      <c r="D17" s="61">
        <v>50549</v>
      </c>
      <c r="E17" s="113">
        <f>SUM(C17-D17)/D17</f>
        <v>-0.07003105897248214</v>
      </c>
      <c r="F17" s="61">
        <v>199675</v>
      </c>
      <c r="G17" s="111">
        <v>207817</v>
      </c>
      <c r="H17" s="113">
        <f>SUM(F17-G17)/G17</f>
        <v>-0.03917870049129763</v>
      </c>
    </row>
    <row r="18" spans="2:8" ht="17.25">
      <c r="B18" s="109" t="s">
        <v>134</v>
      </c>
      <c r="C18" s="114">
        <v>145536</v>
      </c>
      <c r="D18" s="114">
        <v>156193</v>
      </c>
      <c r="E18" s="113">
        <f>SUM(C18-D18)/D18</f>
        <v>-0.06822969019098167</v>
      </c>
      <c r="F18" s="61">
        <v>620276</v>
      </c>
      <c r="G18" s="111">
        <v>604499</v>
      </c>
      <c r="H18" s="113">
        <f>SUM(F18-G18)/G18</f>
        <v>0.026099298758145175</v>
      </c>
    </row>
    <row r="19" spans="2:8" ht="18" thickBot="1">
      <c r="B19" s="109" t="s">
        <v>103</v>
      </c>
      <c r="C19" s="115">
        <f>SUM(C16:C18)</f>
        <v>238695</v>
      </c>
      <c r="D19" s="116">
        <f>SUM(D16:D18)</f>
        <v>239689</v>
      </c>
      <c r="E19" s="139">
        <f>SUM(C19-D19)/D19</f>
        <v>-0.004147040540033126</v>
      </c>
      <c r="F19" s="118">
        <f>SUM(F16:F18)</f>
        <v>1010545</v>
      </c>
      <c r="G19" s="119">
        <f>SUM(G16:G18)</f>
        <v>941585</v>
      </c>
      <c r="H19" s="117">
        <f>SUM(F19-G19)/G19</f>
        <v>0.07323821003945474</v>
      </c>
    </row>
    <row r="20" spans="2:8" ht="13.5" thickTop="1">
      <c r="B20" s="120"/>
      <c r="C20" s="6"/>
      <c r="D20" s="121"/>
      <c r="E20" s="121"/>
      <c r="F20" s="122"/>
      <c r="G20" s="121"/>
      <c r="H20" s="4"/>
    </row>
    <row r="21" spans="2:8" ht="14.25">
      <c r="B21" s="109"/>
      <c r="C21" s="95" t="s">
        <v>256</v>
      </c>
      <c r="D21" s="95" t="s">
        <v>258</v>
      </c>
      <c r="E21" s="95"/>
      <c r="F21" s="95" t="s">
        <v>220</v>
      </c>
      <c r="G21" s="95" t="s">
        <v>130</v>
      </c>
      <c r="H21" s="4"/>
    </row>
    <row r="22" spans="2:8" ht="14.25">
      <c r="B22" s="109"/>
      <c r="C22" s="104" t="s">
        <v>257</v>
      </c>
      <c r="D22" s="104" t="s">
        <v>32</v>
      </c>
      <c r="E22" s="104"/>
      <c r="F22" s="104" t="s">
        <v>257</v>
      </c>
      <c r="G22" s="104" t="s">
        <v>32</v>
      </c>
      <c r="H22" s="4"/>
    </row>
    <row r="23" spans="2:8" ht="18.75">
      <c r="B23" s="109"/>
      <c r="C23" s="106" t="s">
        <v>99</v>
      </c>
      <c r="D23" s="106" t="s">
        <v>99</v>
      </c>
      <c r="E23" s="107"/>
      <c r="F23" s="108" t="s">
        <v>99</v>
      </c>
      <c r="G23" s="106" t="s">
        <v>99</v>
      </c>
      <c r="H23" s="4"/>
    </row>
    <row r="24" spans="2:8" ht="14.25">
      <c r="B24" s="109"/>
      <c r="C24" s="107" t="s">
        <v>1</v>
      </c>
      <c r="D24" s="95" t="s">
        <v>1</v>
      </c>
      <c r="E24" s="95"/>
      <c r="F24" s="183" t="s">
        <v>1</v>
      </c>
      <c r="G24" s="95" t="s">
        <v>1</v>
      </c>
      <c r="H24" s="4"/>
    </row>
    <row r="25" spans="2:8" ht="14.25">
      <c r="B25" s="109"/>
      <c r="C25" s="99"/>
      <c r="D25" s="95"/>
      <c r="E25" s="95"/>
      <c r="F25" s="184"/>
      <c r="G25" s="107"/>
      <c r="H25" s="4"/>
    </row>
    <row r="26" spans="2:8" ht="15">
      <c r="B26" s="109" t="s">
        <v>132</v>
      </c>
      <c r="C26" s="61">
        <v>3929</v>
      </c>
      <c r="D26" s="61">
        <v>4596</v>
      </c>
      <c r="E26" s="123">
        <f>SUM(C26-D26)/D26</f>
        <v>-0.14512619669277632</v>
      </c>
      <c r="F26" s="59">
        <v>27282</v>
      </c>
      <c r="G26" s="60">
        <v>20190</v>
      </c>
      <c r="H26" s="123">
        <f>SUM(F26-G26)/G26</f>
        <v>0.3512630014858841</v>
      </c>
    </row>
    <row r="27" spans="2:8" ht="15">
      <c r="B27" s="109" t="s">
        <v>133</v>
      </c>
      <c r="C27" s="61">
        <v>1518</v>
      </c>
      <c r="D27" s="61">
        <v>2361</v>
      </c>
      <c r="E27" s="112">
        <f>SUM(C27-D27)/D27</f>
        <v>-0.3570520965692503</v>
      </c>
      <c r="F27" s="59">
        <v>7723</v>
      </c>
      <c r="G27" s="61">
        <v>10174</v>
      </c>
      <c r="H27" s="112">
        <f>SUM(F27-G27)/G27</f>
        <v>-0.2409081973658345</v>
      </c>
    </row>
    <row r="28" spans="2:8" ht="17.25">
      <c r="B28" s="109" t="s">
        <v>134</v>
      </c>
      <c r="C28" s="114">
        <v>6115</v>
      </c>
      <c r="D28" s="114">
        <v>5566</v>
      </c>
      <c r="E28" s="112">
        <f>SUM(C28-D28)/D28</f>
        <v>0.09863456701401366</v>
      </c>
      <c r="F28" s="59">
        <v>24091</v>
      </c>
      <c r="G28" s="61">
        <v>15716</v>
      </c>
      <c r="H28" s="112">
        <f>SUM(F28-G28)/G28</f>
        <v>0.5328964113005854</v>
      </c>
    </row>
    <row r="29" spans="2:8" ht="17.25">
      <c r="B29" s="109" t="s">
        <v>103</v>
      </c>
      <c r="C29" s="115">
        <f>SUM(C26:C28)</f>
        <v>11562</v>
      </c>
      <c r="D29" s="115">
        <f>SUM(D26:D28)</f>
        <v>12523</v>
      </c>
      <c r="E29" s="117">
        <f>SUM(C29-D29)/D29</f>
        <v>-0.07673880060688333</v>
      </c>
      <c r="F29" s="125">
        <f>SUM(F26:F28)</f>
        <v>59096</v>
      </c>
      <c r="G29" s="201">
        <f>SUM(G26:G28)</f>
        <v>46080</v>
      </c>
      <c r="H29" s="117">
        <f>SUM(F29-G29)/G29</f>
        <v>0.2824652777777778</v>
      </c>
    </row>
    <row r="30" spans="2:8" ht="17.25">
      <c r="B30" s="126"/>
      <c r="C30" s="127"/>
      <c r="D30" s="128"/>
      <c r="E30" s="128"/>
      <c r="F30" s="128"/>
      <c r="G30" s="129"/>
      <c r="H30" s="130"/>
    </row>
    <row r="31" spans="2:8" ht="17.25">
      <c r="B31" s="131"/>
      <c r="C31" s="132"/>
      <c r="D31" s="131"/>
      <c r="E31" s="131"/>
      <c r="F31" s="131"/>
      <c r="G31" s="133"/>
      <c r="H31" s="133"/>
    </row>
    <row r="32" spans="2:8" ht="17.25">
      <c r="B32" s="131"/>
      <c r="C32" s="132"/>
      <c r="D32" s="131"/>
      <c r="E32" s="131"/>
      <c r="F32" s="131"/>
      <c r="G32" s="133"/>
      <c r="H32" s="133"/>
    </row>
    <row r="33" spans="1:2" ht="12.75">
      <c r="A33" s="57" t="s">
        <v>135</v>
      </c>
      <c r="B33" t="s">
        <v>287</v>
      </c>
    </row>
    <row r="34" spans="1:2" ht="12.75">
      <c r="A34" s="57"/>
      <c r="B34" t="s">
        <v>311</v>
      </c>
    </row>
    <row r="35" spans="1:2" ht="12.75">
      <c r="A35" s="57"/>
      <c r="B35" t="s">
        <v>293</v>
      </c>
    </row>
    <row r="36" spans="1:2" ht="12.75">
      <c r="A36" s="57"/>
      <c r="B36" t="s">
        <v>294</v>
      </c>
    </row>
    <row r="37" spans="1:2" ht="12.75">
      <c r="A37" s="57"/>
      <c r="B37" t="s">
        <v>295</v>
      </c>
    </row>
    <row r="38" spans="1:2" ht="12.75">
      <c r="A38" s="57"/>
      <c r="B38" t="s">
        <v>296</v>
      </c>
    </row>
    <row r="40" spans="1:2" ht="12.75">
      <c r="A40" s="57" t="s">
        <v>136</v>
      </c>
      <c r="B40" t="s">
        <v>279</v>
      </c>
    </row>
    <row r="41" spans="1:2" ht="12.75">
      <c r="A41" s="57"/>
      <c r="B41" t="s">
        <v>284</v>
      </c>
    </row>
    <row r="42" spans="1:2" ht="12.75">
      <c r="A42" s="57"/>
      <c r="B42" t="s">
        <v>280</v>
      </c>
    </row>
    <row r="43" spans="1:2" ht="12.75">
      <c r="A43" s="57"/>
      <c r="B43" t="s">
        <v>283</v>
      </c>
    </row>
    <row r="44" spans="1:2" ht="15">
      <c r="A44" s="57"/>
      <c r="B44" s="92"/>
    </row>
    <row r="45" spans="1:2" ht="15">
      <c r="A45" s="57"/>
      <c r="B45" s="92"/>
    </row>
    <row r="46" spans="1:2" ht="12.75">
      <c r="A46" s="57" t="s">
        <v>137</v>
      </c>
      <c r="B46" t="s">
        <v>306</v>
      </c>
    </row>
    <row r="47" ht="12.75">
      <c r="B47" t="s">
        <v>288</v>
      </c>
    </row>
    <row r="48" ht="12.75">
      <c r="B48" t="s">
        <v>305</v>
      </c>
    </row>
    <row r="51" spans="1:2" ht="18.75">
      <c r="A51" s="2" t="s">
        <v>138</v>
      </c>
      <c r="B51" s="84" t="s">
        <v>139</v>
      </c>
    </row>
    <row r="52" spans="2:8" ht="14.25">
      <c r="B52" s="134"/>
      <c r="C52" s="135" t="s">
        <v>140</v>
      </c>
      <c r="D52" s="107" t="s">
        <v>141</v>
      </c>
      <c r="E52" s="95" t="s">
        <v>122</v>
      </c>
      <c r="F52" s="135" t="s">
        <v>140</v>
      </c>
      <c r="G52" s="107" t="s">
        <v>141</v>
      </c>
      <c r="H52" s="95" t="s">
        <v>122</v>
      </c>
    </row>
    <row r="53" spans="2:8" ht="14.25">
      <c r="B53" s="109"/>
      <c r="C53" s="95" t="s">
        <v>256</v>
      </c>
      <c r="D53" s="95" t="s">
        <v>251</v>
      </c>
      <c r="E53" s="99" t="s">
        <v>126</v>
      </c>
      <c r="F53" s="95" t="s">
        <v>256</v>
      </c>
      <c r="G53" s="95" t="s">
        <v>251</v>
      </c>
      <c r="H53" s="99" t="s">
        <v>126</v>
      </c>
    </row>
    <row r="54" spans="2:8" ht="14.25">
      <c r="B54" s="109"/>
      <c r="C54" s="104" t="s">
        <v>257</v>
      </c>
      <c r="D54" s="104" t="s">
        <v>250</v>
      </c>
      <c r="E54" s="102"/>
      <c r="F54" s="104" t="s">
        <v>257</v>
      </c>
      <c r="G54" s="104" t="s">
        <v>250</v>
      </c>
      <c r="H54" s="99"/>
    </row>
    <row r="55" spans="2:8" ht="18.75">
      <c r="B55" s="120"/>
      <c r="C55" s="106" t="s">
        <v>131</v>
      </c>
      <c r="D55" s="136" t="s">
        <v>131</v>
      </c>
      <c r="E55" s="104"/>
      <c r="F55" s="106" t="s">
        <v>99</v>
      </c>
      <c r="G55" s="136" t="s">
        <v>99</v>
      </c>
      <c r="H55" s="104"/>
    </row>
    <row r="56" spans="2:8" ht="12.75">
      <c r="B56" s="4" t="s">
        <v>142</v>
      </c>
      <c r="C56" s="137"/>
      <c r="D56" s="4"/>
      <c r="E56" s="4"/>
      <c r="F56" s="4"/>
      <c r="G56" s="137"/>
      <c r="H56" s="4"/>
    </row>
    <row r="57" spans="2:8" ht="15">
      <c r="B57" s="109" t="s">
        <v>132</v>
      </c>
      <c r="C57" s="61">
        <f>SUM(C16)</f>
        <v>46150</v>
      </c>
      <c r="D57" s="61">
        <v>52131</v>
      </c>
      <c r="E57" s="113">
        <f>SUM(C57-D57)/D57</f>
        <v>-0.11473019892194664</v>
      </c>
      <c r="F57" s="61">
        <f>SUM(C26)</f>
        <v>3929</v>
      </c>
      <c r="G57" s="61">
        <v>7662</v>
      </c>
      <c r="H57" s="112">
        <f>SUM(F57-G57)/G57</f>
        <v>-0.4872096058470373</v>
      </c>
    </row>
    <row r="58" spans="2:8" ht="15">
      <c r="B58" s="109" t="s">
        <v>133</v>
      </c>
      <c r="C58" s="61">
        <f>SUM(C17)</f>
        <v>47009</v>
      </c>
      <c r="D58" s="61">
        <v>44494</v>
      </c>
      <c r="E58" s="113">
        <f>SUM(C58-D58)/D58</f>
        <v>0.056524475210140694</v>
      </c>
      <c r="F58" s="61">
        <f>SUM(C27)</f>
        <v>1518</v>
      </c>
      <c r="G58" s="61">
        <v>1503</v>
      </c>
      <c r="H58" s="112">
        <f>SUM(F58-G58)/G58</f>
        <v>0.00998003992015968</v>
      </c>
    </row>
    <row r="59" spans="2:8" ht="17.25">
      <c r="B59" s="109" t="s">
        <v>134</v>
      </c>
      <c r="C59" s="124">
        <f>SUM(C18)</f>
        <v>145536</v>
      </c>
      <c r="D59" s="124">
        <v>170229</v>
      </c>
      <c r="E59" s="113">
        <f>SUM(C59-D59)/D59</f>
        <v>-0.14505754013710942</v>
      </c>
      <c r="F59" s="124">
        <f>SUM(C28)</f>
        <v>6115</v>
      </c>
      <c r="G59" s="124">
        <v>8015</v>
      </c>
      <c r="H59" s="112">
        <f>SUM(F59-G59)/G59</f>
        <v>-0.23705552089831566</v>
      </c>
    </row>
    <row r="60" spans="2:8" ht="17.25">
      <c r="B60" s="6" t="s">
        <v>103</v>
      </c>
      <c r="C60" s="138">
        <f>SUM(C57:C59)</f>
        <v>238695</v>
      </c>
      <c r="D60" s="138">
        <f>SUM(D57:D59)</f>
        <v>266854</v>
      </c>
      <c r="E60" s="200">
        <f>SUM(C60-D60)/D60</f>
        <v>-0.10552212071020109</v>
      </c>
      <c r="F60" s="138">
        <f>SUM(F57:F59)</f>
        <v>11562</v>
      </c>
      <c r="G60" s="138">
        <f>SUM(G57:G59)</f>
        <v>17180</v>
      </c>
      <c r="H60" s="140">
        <f>SUM(F60-G60)/G60</f>
        <v>-0.3270081490104773</v>
      </c>
    </row>
    <row r="61" spans="2:8" ht="16.5">
      <c r="B61" s="141"/>
      <c r="C61" s="142"/>
      <c r="D61" s="143"/>
      <c r="E61" s="144"/>
      <c r="F61" s="144"/>
      <c r="G61" s="145"/>
      <c r="H61" s="146"/>
    </row>
    <row r="62" spans="2:8" ht="16.5">
      <c r="B62" s="131"/>
      <c r="C62" s="147"/>
      <c r="D62" s="148"/>
      <c r="E62" s="148"/>
      <c r="F62" s="148"/>
      <c r="G62" s="149"/>
      <c r="H62" s="150"/>
    </row>
    <row r="63" spans="1:2" ht="12.75">
      <c r="A63" s="57" t="s">
        <v>135</v>
      </c>
      <c r="B63" t="s">
        <v>289</v>
      </c>
    </row>
    <row r="64" spans="1:2" ht="12.75">
      <c r="A64" s="57"/>
      <c r="B64" t="s">
        <v>281</v>
      </c>
    </row>
    <row r="65" ht="12.75">
      <c r="A65" s="57"/>
    </row>
    <row r="66" spans="1:2" ht="12.75">
      <c r="A66" s="57" t="s">
        <v>136</v>
      </c>
      <c r="B66" t="s">
        <v>290</v>
      </c>
    </row>
    <row r="67" spans="1:2" ht="12.75">
      <c r="A67" s="57"/>
      <c r="B67" t="s">
        <v>297</v>
      </c>
    </row>
    <row r="68" ht="12.75">
      <c r="A68" s="57"/>
    </row>
    <row r="69" spans="1:2" ht="12.75">
      <c r="A69" s="57"/>
      <c r="B69" t="s">
        <v>291</v>
      </c>
    </row>
    <row r="70" spans="1:2" ht="12.75">
      <c r="A70" s="57"/>
      <c r="B70" t="s">
        <v>292</v>
      </c>
    </row>
    <row r="71" spans="1:2" ht="15">
      <c r="A71" s="57"/>
      <c r="B71" s="92"/>
    </row>
    <row r="72" ht="12.75">
      <c r="A72" s="57"/>
    </row>
    <row r="73" spans="1:2" ht="12.75">
      <c r="A73" s="57" t="s">
        <v>143</v>
      </c>
      <c r="B73" t="s">
        <v>285</v>
      </c>
    </row>
    <row r="74" ht="12.75">
      <c r="B74" t="s">
        <v>304</v>
      </c>
    </row>
    <row r="79" spans="1:6" ht="18.75">
      <c r="A79" s="2" t="s">
        <v>144</v>
      </c>
      <c r="B79" s="55" t="s">
        <v>259</v>
      </c>
      <c r="F79" s="7"/>
    </row>
    <row r="80" spans="2:6" ht="15">
      <c r="B80" t="s">
        <v>260</v>
      </c>
      <c r="F80" s="7"/>
    </row>
    <row r="81" spans="2:6" ht="15">
      <c r="B81" s="70"/>
      <c r="F81" s="7"/>
    </row>
    <row r="82" spans="1:2" ht="18.75">
      <c r="A82" s="2" t="s">
        <v>145</v>
      </c>
      <c r="B82" s="55" t="s">
        <v>146</v>
      </c>
    </row>
    <row r="83" ht="12.75">
      <c r="B83" t="s">
        <v>147</v>
      </c>
    </row>
    <row r="84" spans="2:7" ht="15">
      <c r="B84" s="70"/>
      <c r="G84" s="56" t="s">
        <v>246</v>
      </c>
    </row>
    <row r="85" spans="1:8" ht="24" customHeight="1">
      <c r="A85" s="2" t="s">
        <v>148</v>
      </c>
      <c r="B85" s="151" t="s">
        <v>149</v>
      </c>
      <c r="E85" s="56"/>
      <c r="F85" s="56" t="s">
        <v>150</v>
      </c>
      <c r="G85" s="86" t="s">
        <v>94</v>
      </c>
      <c r="H85" s="56"/>
    </row>
    <row r="86" spans="6:7" ht="14.25">
      <c r="F86" s="152" t="s">
        <v>257</v>
      </c>
      <c r="G86" s="152" t="s">
        <v>257</v>
      </c>
    </row>
    <row r="87" spans="6:7" ht="12.75">
      <c r="F87" s="159" t="s">
        <v>1</v>
      </c>
      <c r="G87" s="159" t="s">
        <v>1</v>
      </c>
    </row>
    <row r="88" spans="2:7" ht="15">
      <c r="B88" t="s">
        <v>151</v>
      </c>
      <c r="F88" s="195">
        <v>-677</v>
      </c>
      <c r="G88" s="59">
        <v>4354</v>
      </c>
    </row>
    <row r="89" spans="2:8" ht="15">
      <c r="B89" t="s">
        <v>152</v>
      </c>
      <c r="E89" s="153"/>
      <c r="F89" s="199">
        <v>1443</v>
      </c>
      <c r="G89" s="199">
        <v>3171</v>
      </c>
      <c r="H89" s="89"/>
    </row>
    <row r="90" spans="2:8" ht="17.25">
      <c r="B90" t="s">
        <v>153</v>
      </c>
      <c r="E90" s="154"/>
      <c r="F90" s="155">
        <v>37</v>
      </c>
      <c r="G90" s="71">
        <v>169</v>
      </c>
      <c r="H90" s="154"/>
    </row>
    <row r="91" spans="5:8" ht="17.25">
      <c r="E91" s="156"/>
      <c r="F91" s="155">
        <f>SUM(F88:F90)</f>
        <v>803</v>
      </c>
      <c r="G91" s="157">
        <f>SUM(G88:G90)</f>
        <v>7694</v>
      </c>
      <c r="H91" s="158"/>
    </row>
    <row r="92" ht="12.75">
      <c r="B92" t="s">
        <v>154</v>
      </c>
    </row>
    <row r="94" spans="1:2" ht="18.75">
      <c r="A94" s="2" t="s">
        <v>155</v>
      </c>
      <c r="B94" s="84" t="s">
        <v>156</v>
      </c>
    </row>
    <row r="95" ht="12.75">
      <c r="B95" t="s">
        <v>248</v>
      </c>
    </row>
    <row r="96" ht="15">
      <c r="B96" s="92"/>
    </row>
    <row r="97" spans="2:7" ht="15">
      <c r="B97" s="92"/>
      <c r="G97" s="56" t="s">
        <v>246</v>
      </c>
    </row>
    <row r="98" spans="1:7" ht="18.75">
      <c r="A98" s="2" t="s">
        <v>157</v>
      </c>
      <c r="B98" s="84" t="s">
        <v>158</v>
      </c>
      <c r="F98" s="56" t="s">
        <v>150</v>
      </c>
      <c r="G98" s="86" t="s">
        <v>94</v>
      </c>
    </row>
    <row r="99" spans="1:7" ht="18.75">
      <c r="A99" s="160"/>
      <c r="B99" t="s">
        <v>310</v>
      </c>
      <c r="F99" s="152" t="s">
        <v>257</v>
      </c>
      <c r="G99" s="152" t="s">
        <v>257</v>
      </c>
    </row>
    <row r="100" spans="1:7" ht="18.75">
      <c r="A100" s="160"/>
      <c r="B100" s="161" t="s">
        <v>159</v>
      </c>
      <c r="F100" s="159" t="s">
        <v>1</v>
      </c>
      <c r="G100" s="159" t="s">
        <v>1</v>
      </c>
    </row>
    <row r="101" spans="1:7" ht="20.25">
      <c r="A101" s="160"/>
      <c r="B101" s="92" t="s">
        <v>160</v>
      </c>
      <c r="F101" s="71">
        <v>58</v>
      </c>
      <c r="G101" s="71">
        <v>58</v>
      </c>
    </row>
    <row r="102" spans="1:7" ht="20.25">
      <c r="A102" s="160"/>
      <c r="B102" s="92" t="s">
        <v>161</v>
      </c>
      <c r="F102" s="157">
        <v>58</v>
      </c>
      <c r="G102" s="157">
        <v>58</v>
      </c>
    </row>
    <row r="103" spans="1:7" ht="20.25">
      <c r="A103" s="160"/>
      <c r="B103" s="92" t="s">
        <v>162</v>
      </c>
      <c r="F103" s="155">
        <v>59</v>
      </c>
      <c r="G103" s="155">
        <f>SUM(F103)</f>
        <v>59</v>
      </c>
    </row>
    <row r="104" spans="1:8" ht="20.25">
      <c r="A104" s="160"/>
      <c r="B104" s="92"/>
      <c r="H104" s="155"/>
    </row>
    <row r="105" spans="1:2" ht="18.75">
      <c r="A105" s="2" t="s">
        <v>163</v>
      </c>
      <c r="B105" s="84" t="s">
        <v>164</v>
      </c>
    </row>
    <row r="106" spans="1:2" ht="14.25">
      <c r="A106" s="56"/>
      <c r="B106" t="s">
        <v>261</v>
      </c>
    </row>
    <row r="107" spans="1:2" ht="15">
      <c r="A107" s="56"/>
      <c r="B107" s="92"/>
    </row>
    <row r="108" spans="1:2" ht="15">
      <c r="A108" s="56"/>
      <c r="B108" s="92"/>
    </row>
    <row r="109" spans="1:2" ht="15">
      <c r="A109" s="56"/>
      <c r="B109" s="92"/>
    </row>
    <row r="110" spans="1:2" ht="15">
      <c r="A110" s="56"/>
      <c r="B110" s="92"/>
    </row>
    <row r="111" spans="1:2" ht="15">
      <c r="A111" s="56"/>
      <c r="B111" s="92"/>
    </row>
    <row r="112" spans="1:2" ht="15">
      <c r="A112" s="56"/>
      <c r="B112" s="92"/>
    </row>
    <row r="113" spans="1:2" ht="15">
      <c r="A113" s="56"/>
      <c r="B113" s="92"/>
    </row>
    <row r="114" spans="1:2" ht="15">
      <c r="A114" s="56"/>
      <c r="B114" s="92"/>
    </row>
    <row r="115" spans="1:8" ht="18.75">
      <c r="A115" s="2" t="s">
        <v>165</v>
      </c>
      <c r="B115" s="55" t="s">
        <v>166</v>
      </c>
      <c r="G115" s="57" t="s">
        <v>1</v>
      </c>
      <c r="H115" s="57" t="s">
        <v>1</v>
      </c>
    </row>
    <row r="116" spans="2:8" ht="15">
      <c r="B116" s="180" t="s">
        <v>167</v>
      </c>
      <c r="G116" s="162">
        <v>2715</v>
      </c>
      <c r="H116" s="69"/>
    </row>
    <row r="117" spans="2:8" ht="17.25">
      <c r="B117" s="180" t="s">
        <v>168</v>
      </c>
      <c r="G117" s="158">
        <v>4579</v>
      </c>
      <c r="H117" s="69"/>
    </row>
    <row r="118" spans="2:8" ht="17.25">
      <c r="B118" s="181"/>
      <c r="G118" s="158"/>
      <c r="H118" s="162">
        <f>SUM(G116:G117)</f>
        <v>7294</v>
      </c>
    </row>
    <row r="119" spans="2:8" ht="15">
      <c r="B119" s="180" t="s">
        <v>169</v>
      </c>
      <c r="G119" s="162">
        <v>2298</v>
      </c>
      <c r="H119" s="69"/>
    </row>
    <row r="120" spans="2:8" ht="17.25">
      <c r="B120" s="180" t="s">
        <v>170</v>
      </c>
      <c r="G120" s="158">
        <v>956</v>
      </c>
      <c r="H120" s="69"/>
    </row>
    <row r="121" spans="2:8" ht="15">
      <c r="B121" s="181"/>
      <c r="G121" s="69"/>
      <c r="H121" s="162">
        <f>SUM(G119:G120)</f>
        <v>3254</v>
      </c>
    </row>
    <row r="122" spans="2:8" ht="15">
      <c r="B122" s="180" t="s">
        <v>171</v>
      </c>
      <c r="G122" s="59">
        <v>4235</v>
      </c>
      <c r="H122" s="69"/>
    </row>
    <row r="123" spans="2:8" ht="17.25">
      <c r="B123" s="180" t="s">
        <v>172</v>
      </c>
      <c r="G123" s="158">
        <v>129359</v>
      </c>
      <c r="H123" s="69"/>
    </row>
    <row r="124" spans="2:8" ht="15">
      <c r="B124" s="181"/>
      <c r="G124" s="69"/>
      <c r="H124" s="162">
        <f>SUM(G122:G123)</f>
        <v>133594</v>
      </c>
    </row>
    <row r="125" spans="2:8" ht="15">
      <c r="B125" s="180" t="s">
        <v>173</v>
      </c>
      <c r="G125" s="162">
        <v>3156</v>
      </c>
      <c r="H125" s="69"/>
    </row>
    <row r="126" spans="2:8" ht="17.25">
      <c r="B126" s="180" t="s">
        <v>174</v>
      </c>
      <c r="G126" s="158">
        <v>15564</v>
      </c>
      <c r="H126" s="69"/>
    </row>
    <row r="127" spans="2:8" ht="17.25">
      <c r="B127" s="180"/>
      <c r="C127" s="70"/>
      <c r="G127" s="162"/>
      <c r="H127" s="158">
        <f>SUM(G125:G126)</f>
        <v>18720</v>
      </c>
    </row>
    <row r="128" spans="2:8" ht="15">
      <c r="B128" s="180" t="s">
        <v>175</v>
      </c>
      <c r="G128" s="162">
        <v>11398</v>
      </c>
      <c r="H128" s="69"/>
    </row>
    <row r="129" spans="2:8" ht="17.25">
      <c r="B129" s="180" t="s">
        <v>176</v>
      </c>
      <c r="G129" s="163">
        <v>53235</v>
      </c>
      <c r="H129" s="162">
        <f>SUM(G128:G129)</f>
        <v>64633</v>
      </c>
    </row>
    <row r="130" spans="2:8" ht="15.75" thickBot="1">
      <c r="B130" s="83" t="s">
        <v>177</v>
      </c>
      <c r="G130" s="69"/>
      <c r="H130" s="203">
        <f>SUM(H118:H129)</f>
        <v>227495</v>
      </c>
    </row>
    <row r="131" ht="13.5" thickTop="1">
      <c r="G131" s="69"/>
    </row>
    <row r="132" spans="7:8" ht="17.25">
      <c r="G132" s="69"/>
      <c r="H132" s="164"/>
    </row>
    <row r="133" spans="1:8" ht="18.75">
      <c r="A133" s="2" t="s">
        <v>178</v>
      </c>
      <c r="B133" s="55" t="s">
        <v>179</v>
      </c>
      <c r="H133" s="7"/>
    </row>
    <row r="134" spans="1:2" ht="18.75">
      <c r="A134" s="2"/>
      <c r="B134" s="55"/>
    </row>
    <row r="135" spans="1:2" ht="18.75">
      <c r="A135" s="2"/>
      <c r="B135" t="s">
        <v>180</v>
      </c>
    </row>
    <row r="136" spans="1:2" ht="18.75">
      <c r="A136" s="2"/>
      <c r="B136" t="s">
        <v>181</v>
      </c>
    </row>
    <row r="137" spans="1:2" ht="18.75">
      <c r="A137" s="2"/>
      <c r="B137" t="s">
        <v>182</v>
      </c>
    </row>
    <row r="138" spans="1:2" ht="18.75">
      <c r="A138" s="2"/>
      <c r="B138" t="s">
        <v>183</v>
      </c>
    </row>
    <row r="139" spans="1:2" ht="18.75">
      <c r="A139" s="2"/>
      <c r="B139" t="s">
        <v>184</v>
      </c>
    </row>
    <row r="140" ht="18.75">
      <c r="A140" s="2"/>
    </row>
    <row r="141" spans="1:2" ht="18.75">
      <c r="A141" s="2"/>
      <c r="B141" t="s">
        <v>286</v>
      </c>
    </row>
    <row r="142" spans="1:2" ht="18.75">
      <c r="A142" s="2"/>
      <c r="B142" t="s">
        <v>185</v>
      </c>
    </row>
    <row r="143" ht="18.75">
      <c r="A143" s="2"/>
    </row>
    <row r="144" spans="1:2" ht="18.75">
      <c r="A144" s="2" t="s">
        <v>186</v>
      </c>
      <c r="B144" s="84" t="s">
        <v>187</v>
      </c>
    </row>
    <row r="145" spans="1:2" ht="18.75">
      <c r="A145" s="2"/>
      <c r="B145" s="84"/>
    </row>
    <row r="146" ht="12.75">
      <c r="B146" t="s">
        <v>247</v>
      </c>
    </row>
    <row r="147" ht="15">
      <c r="B147" s="92"/>
    </row>
    <row r="148" spans="1:2" ht="18.75">
      <c r="A148" s="2" t="s">
        <v>188</v>
      </c>
      <c r="B148" s="151" t="s">
        <v>189</v>
      </c>
    </row>
    <row r="149" spans="1:2" ht="18.75">
      <c r="A149" s="2"/>
      <c r="B149" s="151"/>
    </row>
    <row r="150" ht="12.75">
      <c r="B150" t="s">
        <v>308</v>
      </c>
    </row>
    <row r="151" ht="15">
      <c r="B151" s="92"/>
    </row>
    <row r="152" ht="15">
      <c r="B152" s="92"/>
    </row>
    <row r="153" spans="1:7" ht="18.75">
      <c r="A153" s="2" t="s">
        <v>190</v>
      </c>
      <c r="B153" s="84" t="s">
        <v>191</v>
      </c>
      <c r="G153" s="56" t="s">
        <v>123</v>
      </c>
    </row>
    <row r="154" spans="1:7" ht="18.75">
      <c r="A154" s="2"/>
      <c r="B154" s="84"/>
      <c r="F154" s="56" t="s">
        <v>150</v>
      </c>
      <c r="G154" s="86" t="s">
        <v>94</v>
      </c>
    </row>
    <row r="155" spans="2:7" ht="14.25">
      <c r="B155" t="s">
        <v>192</v>
      </c>
      <c r="F155" s="152" t="s">
        <v>257</v>
      </c>
      <c r="G155" s="152" t="s">
        <v>257</v>
      </c>
    </row>
    <row r="156" spans="3:7" ht="12.75">
      <c r="C156" s="165"/>
      <c r="G156" s="165"/>
    </row>
    <row r="157" spans="1:7" ht="17.25">
      <c r="A157" s="57" t="s">
        <v>193</v>
      </c>
      <c r="B157" t="s">
        <v>194</v>
      </c>
      <c r="F157" s="155">
        <f>SUM('Condensed PL-31.3.2006'!F39)</f>
        <v>10136</v>
      </c>
      <c r="G157" s="71">
        <f>SUM('Condensed PL-31.3.2006'!J39)</f>
        <v>48346</v>
      </c>
    </row>
    <row r="158" spans="1:7" ht="17.25">
      <c r="A158" s="57" t="s">
        <v>195</v>
      </c>
      <c r="B158" t="s">
        <v>262</v>
      </c>
      <c r="C158" s="166"/>
      <c r="D158" s="166"/>
      <c r="E158" s="166"/>
      <c r="F158" s="158">
        <v>208889</v>
      </c>
      <c r="G158" s="158">
        <v>202192</v>
      </c>
    </row>
    <row r="159" spans="2:7" ht="15.75" thickBot="1">
      <c r="B159" t="s">
        <v>196</v>
      </c>
      <c r="C159" s="166"/>
      <c r="D159" s="166"/>
      <c r="E159" s="166"/>
      <c r="F159" s="168">
        <f>SUM(F157/F158)*100</f>
        <v>4.852337844501147</v>
      </c>
      <c r="G159" s="168">
        <f>SUM(G157/G158)*100</f>
        <v>23.910936139906624</v>
      </c>
    </row>
    <row r="160" spans="1:5" ht="15.75" thickTop="1">
      <c r="A160" s="167"/>
      <c r="B160" s="92"/>
      <c r="C160" s="166"/>
      <c r="D160" s="166"/>
      <c r="E160" s="166"/>
    </row>
    <row r="161" spans="1:7" ht="18.75">
      <c r="A161" s="2" t="s">
        <v>197</v>
      </c>
      <c r="B161" s="84" t="s">
        <v>198</v>
      </c>
      <c r="C161" s="166"/>
      <c r="D161" s="166"/>
      <c r="E161" s="166"/>
      <c r="F161" s="166"/>
      <c r="G161" s="166"/>
    </row>
    <row r="162" spans="1:7" ht="18.75">
      <c r="A162" s="2"/>
      <c r="B162" s="84"/>
      <c r="C162" s="166"/>
      <c r="D162" s="166"/>
      <c r="E162" s="166"/>
      <c r="F162" s="166"/>
      <c r="G162" s="166"/>
    </row>
    <row r="163" spans="2:8" ht="15">
      <c r="B163" s="169" t="s">
        <v>199</v>
      </c>
      <c r="H163" s="92"/>
    </row>
    <row r="164" spans="2:7" ht="15">
      <c r="B164" s="94" t="s">
        <v>200</v>
      </c>
      <c r="C164" s="170" t="s">
        <v>201</v>
      </c>
      <c r="D164" s="170" t="s">
        <v>202</v>
      </c>
      <c r="E164" s="170"/>
      <c r="F164" s="170" t="s">
        <v>203</v>
      </c>
      <c r="G164" s="171" t="s">
        <v>204</v>
      </c>
    </row>
    <row r="165" spans="2:7" ht="12.75">
      <c r="B165" s="103"/>
      <c r="C165" s="172" t="s">
        <v>205</v>
      </c>
      <c r="D165" s="172"/>
      <c r="E165" s="172"/>
      <c r="F165" s="172"/>
      <c r="G165" s="173"/>
    </row>
    <row r="166" spans="2:7" ht="12.75">
      <c r="B166" s="94">
        <v>1</v>
      </c>
      <c r="C166" s="174" t="s">
        <v>206</v>
      </c>
      <c r="D166" s="170" t="s">
        <v>207</v>
      </c>
      <c r="E166" s="170"/>
      <c r="F166" s="170" t="s">
        <v>208</v>
      </c>
      <c r="G166" s="175">
        <v>36893</v>
      </c>
    </row>
    <row r="167" spans="2:7" ht="12.75">
      <c r="B167" s="109"/>
      <c r="C167" s="131"/>
      <c r="D167" s="133" t="s">
        <v>209</v>
      </c>
      <c r="E167" s="133"/>
      <c r="F167" s="133"/>
      <c r="G167" s="176"/>
    </row>
    <row r="168" spans="2:7" ht="12.75">
      <c r="B168" s="109"/>
      <c r="C168" s="131"/>
      <c r="D168" s="133"/>
      <c r="E168" s="133"/>
      <c r="F168" s="133"/>
      <c r="G168" s="176"/>
    </row>
    <row r="169" spans="2:7" ht="12.75">
      <c r="B169" s="98">
        <v>2</v>
      </c>
      <c r="C169" s="177" t="s">
        <v>206</v>
      </c>
      <c r="D169" s="133" t="s">
        <v>210</v>
      </c>
      <c r="E169" s="133"/>
      <c r="F169" s="133" t="s">
        <v>211</v>
      </c>
      <c r="G169" s="178">
        <v>37162</v>
      </c>
    </row>
    <row r="170" spans="2:7" ht="12.75">
      <c r="B170" s="98"/>
      <c r="C170" s="177"/>
      <c r="D170" s="133"/>
      <c r="E170" s="133"/>
      <c r="F170" s="133"/>
      <c r="G170" s="178"/>
    </row>
    <row r="171" spans="2:7" ht="12.75">
      <c r="B171" s="98">
        <v>3</v>
      </c>
      <c r="C171" s="177" t="s">
        <v>212</v>
      </c>
      <c r="D171" s="133" t="s">
        <v>210</v>
      </c>
      <c r="E171" s="133"/>
      <c r="F171" s="133" t="s">
        <v>208</v>
      </c>
      <c r="G171" s="178">
        <v>37526</v>
      </c>
    </row>
    <row r="172" spans="2:7" ht="12.75">
      <c r="B172" s="98"/>
      <c r="C172" s="177"/>
      <c r="D172" s="133"/>
      <c r="E172" s="133"/>
      <c r="F172" s="133" t="s">
        <v>213</v>
      </c>
      <c r="G172" s="178"/>
    </row>
    <row r="173" spans="2:7" ht="12.75">
      <c r="B173" s="98"/>
      <c r="C173" s="177"/>
      <c r="D173" s="133"/>
      <c r="E173" s="133"/>
      <c r="F173" s="131"/>
      <c r="G173" s="178"/>
    </row>
    <row r="174" spans="2:7" ht="12.75">
      <c r="B174" s="98">
        <v>4</v>
      </c>
      <c r="C174" s="177" t="s">
        <v>214</v>
      </c>
      <c r="D174" s="133" t="s">
        <v>210</v>
      </c>
      <c r="E174" s="133"/>
      <c r="F174" s="133" t="s">
        <v>215</v>
      </c>
      <c r="G174" s="178">
        <v>37890</v>
      </c>
    </row>
    <row r="175" spans="2:7" ht="12.75">
      <c r="B175" s="98"/>
      <c r="C175" s="177"/>
      <c r="D175" s="133"/>
      <c r="E175" s="133"/>
      <c r="F175" s="133"/>
      <c r="G175" s="178"/>
    </row>
    <row r="176" spans="2:7" ht="12.75">
      <c r="B176" s="98">
        <v>5</v>
      </c>
      <c r="C176" s="177">
        <v>2004</v>
      </c>
      <c r="D176" s="57" t="s">
        <v>216</v>
      </c>
      <c r="E176" s="133"/>
      <c r="F176" s="133" t="s">
        <v>215</v>
      </c>
      <c r="G176" s="178">
        <v>38256</v>
      </c>
    </row>
    <row r="177" spans="2:7" ht="12.75">
      <c r="B177" s="98"/>
      <c r="C177" s="177"/>
      <c r="D177" s="57" t="s">
        <v>209</v>
      </c>
      <c r="E177" s="133"/>
      <c r="F177" s="133"/>
      <c r="G177" s="178"/>
    </row>
    <row r="178" spans="2:7" ht="12.75">
      <c r="B178" s="98"/>
      <c r="C178" s="177"/>
      <c r="D178" s="57"/>
      <c r="E178" s="133"/>
      <c r="F178" s="133"/>
      <c r="G178" s="178"/>
    </row>
    <row r="179" spans="2:7" ht="12.75">
      <c r="B179" s="98">
        <v>6</v>
      </c>
      <c r="C179" s="177">
        <v>2005</v>
      </c>
      <c r="D179" s="133" t="s">
        <v>210</v>
      </c>
      <c r="E179" s="133"/>
      <c r="F179" s="133" t="s">
        <v>217</v>
      </c>
      <c r="G179" s="178">
        <v>38621</v>
      </c>
    </row>
    <row r="180" spans="2:7" ht="12.75">
      <c r="B180" s="98"/>
      <c r="C180" s="177"/>
      <c r="D180" s="133" t="s">
        <v>218</v>
      </c>
      <c r="E180" s="133"/>
      <c r="F180" s="133"/>
      <c r="G180" s="178"/>
    </row>
    <row r="181" spans="2:7" ht="12.75">
      <c r="B181" s="98"/>
      <c r="C181" s="177"/>
      <c r="D181" t="s">
        <v>219</v>
      </c>
      <c r="E181" s="133"/>
      <c r="F181" s="133"/>
      <c r="G181" s="178"/>
    </row>
    <row r="182" spans="2:7" ht="12.75">
      <c r="B182" s="98"/>
      <c r="C182" s="177"/>
      <c r="D182" s="133"/>
      <c r="E182" s="133"/>
      <c r="F182" s="133"/>
      <c r="G182" s="178"/>
    </row>
    <row r="183" spans="2:7" ht="12.75">
      <c r="B183" s="98">
        <v>7</v>
      </c>
      <c r="C183" s="177">
        <v>2006</v>
      </c>
      <c r="D183" s="133" t="s">
        <v>309</v>
      </c>
      <c r="E183" s="133"/>
      <c r="F183" s="133" t="s">
        <v>302</v>
      </c>
      <c r="G183" s="178" t="s">
        <v>299</v>
      </c>
    </row>
    <row r="184" spans="2:7" ht="12.75">
      <c r="B184" s="98"/>
      <c r="C184" s="177"/>
      <c r="D184" s="133" t="s">
        <v>301</v>
      </c>
      <c r="E184" s="133"/>
      <c r="F184" s="133"/>
      <c r="G184" s="178" t="s">
        <v>300</v>
      </c>
    </row>
    <row r="185" spans="2:7" ht="12.75">
      <c r="B185" s="98"/>
      <c r="C185" s="177"/>
      <c r="D185" t="s">
        <v>219</v>
      </c>
      <c r="E185" s="133"/>
      <c r="F185" s="133"/>
      <c r="G185" s="178"/>
    </row>
    <row r="186" spans="2:7" ht="12.75">
      <c r="B186" s="120"/>
      <c r="C186" s="122"/>
      <c r="D186" s="122"/>
      <c r="E186" s="172"/>
      <c r="F186" s="172"/>
      <c r="G186" s="179"/>
    </row>
  </sheetData>
  <sheetProtection/>
  <printOptions/>
  <pageMargins left="0.75" right="0.75" top="1" bottom="1" header="0.5" footer="0.5"/>
  <pageSetup fitToHeight="3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21" sqref="D21"/>
    </sheetView>
  </sheetViews>
  <sheetFormatPr defaultColWidth="9.140625" defaultRowHeight="12.75"/>
  <cols>
    <col min="5" max="5" width="15.00390625" style="0" customWidth="1"/>
    <col min="6" max="6" width="18.28125" style="0" customWidth="1"/>
    <col min="7" max="7" width="14.7109375" style="0" customWidth="1"/>
    <col min="8" max="8" width="15.140625" style="0" customWidth="1"/>
  </cols>
  <sheetData>
    <row r="1" ht="19.5">
      <c r="A1" s="81" t="s">
        <v>64</v>
      </c>
    </row>
    <row r="2" ht="15">
      <c r="A2" s="82" t="s">
        <v>2</v>
      </c>
    </row>
    <row r="4" ht="18">
      <c r="A4" s="3" t="s">
        <v>263</v>
      </c>
    </row>
    <row r="7" ht="15.75">
      <c r="A7" s="12" t="s">
        <v>274</v>
      </c>
    </row>
    <row r="9" spans="5:8" ht="12.75">
      <c r="E9" s="57" t="s">
        <v>221</v>
      </c>
      <c r="F9" s="57" t="s">
        <v>222</v>
      </c>
      <c r="G9" s="57" t="s">
        <v>223</v>
      </c>
      <c r="H9" s="57" t="s">
        <v>224</v>
      </c>
    </row>
    <row r="10" spans="5:8" ht="12.75">
      <c r="E10" s="57" t="s">
        <v>225</v>
      </c>
      <c r="F10" s="57" t="s">
        <v>226</v>
      </c>
      <c r="G10" s="57" t="s">
        <v>227</v>
      </c>
      <c r="H10" s="57"/>
    </row>
    <row r="13" spans="5:8" ht="12.75">
      <c r="E13" s="57" t="s">
        <v>1</v>
      </c>
      <c r="F13" s="57" t="s">
        <v>1</v>
      </c>
      <c r="G13" s="57" t="s">
        <v>1</v>
      </c>
      <c r="H13" s="57" t="s">
        <v>1</v>
      </c>
    </row>
    <row r="14" spans="1:8" ht="15">
      <c r="A14" t="s">
        <v>230</v>
      </c>
      <c r="E14" s="89">
        <v>75000</v>
      </c>
      <c r="F14" s="59">
        <v>1551</v>
      </c>
      <c r="G14" s="59">
        <v>82429</v>
      </c>
      <c r="H14" s="69">
        <f aca="true" t="shared" si="0" ref="H14:H21">SUM(E14:G14)</f>
        <v>158980</v>
      </c>
    </row>
    <row r="15" spans="5:8" ht="15">
      <c r="E15" s="59"/>
      <c r="G15" s="65"/>
      <c r="H15" s="182"/>
    </row>
    <row r="16" spans="1:8" ht="12.75">
      <c r="A16" t="s">
        <v>228</v>
      </c>
      <c r="H16" s="69">
        <f t="shared" si="0"/>
        <v>0</v>
      </c>
    </row>
    <row r="17" spans="1:8" ht="15">
      <c r="A17" t="s">
        <v>229</v>
      </c>
      <c r="E17" s="7">
        <v>0</v>
      </c>
      <c r="G17" s="59">
        <f>SUM('Condensed PL-31.3.2006'!J39)</f>
        <v>48346</v>
      </c>
      <c r="H17" s="69">
        <f t="shared" si="0"/>
        <v>48346</v>
      </c>
    </row>
    <row r="18" spans="1:8" ht="15">
      <c r="A18" t="s">
        <v>278</v>
      </c>
      <c r="E18" s="199">
        <v>10000</v>
      </c>
      <c r="F18" s="194">
        <v>39400</v>
      </c>
      <c r="G18" s="59"/>
      <c r="H18" s="69">
        <f t="shared" si="0"/>
        <v>49400</v>
      </c>
    </row>
    <row r="19" spans="1:8" ht="15">
      <c r="A19" t="s">
        <v>243</v>
      </c>
      <c r="E19" s="59">
        <v>0</v>
      </c>
      <c r="F19" s="194">
        <v>-604</v>
      </c>
      <c r="G19" s="65"/>
      <c r="H19" s="194">
        <f t="shared" si="0"/>
        <v>-604</v>
      </c>
    </row>
    <row r="20" spans="1:8" ht="15">
      <c r="A20" t="s">
        <v>252</v>
      </c>
      <c r="E20" s="59">
        <v>25000</v>
      </c>
      <c r="F20" s="194"/>
      <c r="G20" s="65">
        <v>-25000</v>
      </c>
      <c r="H20" s="194">
        <f t="shared" si="0"/>
        <v>0</v>
      </c>
    </row>
    <row r="21" spans="1:8" ht="15">
      <c r="A21" t="s">
        <v>242</v>
      </c>
      <c r="E21" s="7"/>
      <c r="G21" s="193">
        <f>SUM('[2]Profit &amp; Loss-30.9.05'!$AD$50)/1000</f>
        <v>-8100</v>
      </c>
      <c r="H21" s="194">
        <f t="shared" si="0"/>
        <v>-8100</v>
      </c>
    </row>
    <row r="22" ht="12.75">
      <c r="H22" s="69"/>
    </row>
    <row r="23" spans="1:8" ht="15.75" thickBot="1">
      <c r="A23" t="s">
        <v>275</v>
      </c>
      <c r="B23" s="70"/>
      <c r="E23" s="66">
        <f>SUM(E14:E22)</f>
        <v>110000</v>
      </c>
      <c r="F23" s="66">
        <f>SUM(F14:F21)</f>
        <v>40347</v>
      </c>
      <c r="G23" s="66">
        <f>SUM(G14:G22)</f>
        <v>97675</v>
      </c>
      <c r="H23" s="66">
        <f>SUM(E23:G23)</f>
        <v>248022</v>
      </c>
    </row>
    <row r="24" ht="13.5" thickTop="1"/>
    <row r="26" ht="12.75">
      <c r="A26" s="78" t="s">
        <v>298</v>
      </c>
    </row>
    <row r="35" ht="12.75">
      <c r="A35" s="80" t="s">
        <v>231</v>
      </c>
    </row>
    <row r="37" ht="15">
      <c r="A37" s="79"/>
    </row>
  </sheetData>
  <sheetProtection/>
  <printOptions/>
  <pageMargins left="0.75" right="0.75" top="1" bottom="1" header="0.5" footer="0.5"/>
  <pageSetup fitToHeight="1" fitToWidth="1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0">
      <pane xSplit="7" ySplit="4" topLeftCell="H38" activePane="bottomRight" state="frozen"/>
      <selection pane="topLeft" activeCell="A10" sqref="A10"/>
      <selection pane="topRight" activeCell="H10" sqref="H10"/>
      <selection pane="bottomLeft" activeCell="A14" sqref="A14"/>
      <selection pane="bottomRight" activeCell="H42" sqref="H42"/>
    </sheetView>
  </sheetViews>
  <sheetFormatPr defaultColWidth="9.140625" defaultRowHeight="12.75"/>
  <cols>
    <col min="8" max="8" width="11.8515625" style="0" customWidth="1"/>
    <col min="10" max="10" width="11.28125" style="0" customWidth="1"/>
  </cols>
  <sheetData>
    <row r="1" ht="18.75">
      <c r="A1" s="52" t="s">
        <v>29</v>
      </c>
    </row>
    <row r="2" ht="15.75">
      <c r="A2" s="10" t="s">
        <v>2</v>
      </c>
    </row>
    <row r="3" ht="15.75">
      <c r="A3" s="11"/>
    </row>
    <row r="4" ht="18">
      <c r="A4" s="3" t="s">
        <v>268</v>
      </c>
    </row>
    <row r="9" ht="18.75">
      <c r="A9" s="55" t="s">
        <v>269</v>
      </c>
    </row>
    <row r="10" spans="1:10" ht="18.75">
      <c r="A10" s="55"/>
      <c r="J10" s="56"/>
    </row>
    <row r="11" spans="8:10" ht="14.25">
      <c r="H11" s="56" t="s">
        <v>31</v>
      </c>
      <c r="I11" s="56"/>
      <c r="J11" s="56" t="s">
        <v>31</v>
      </c>
    </row>
    <row r="12" spans="7:10" ht="14.25">
      <c r="G12" s="57"/>
      <c r="H12" s="56" t="s">
        <v>257</v>
      </c>
      <c r="I12" s="58"/>
      <c r="J12" s="56" t="s">
        <v>32</v>
      </c>
    </row>
    <row r="13" spans="8:10" ht="14.25">
      <c r="H13" s="56" t="s">
        <v>1</v>
      </c>
      <c r="I13" s="56"/>
      <c r="J13" s="56" t="s">
        <v>1</v>
      </c>
    </row>
    <row r="14" ht="12.75">
      <c r="C14" t="s">
        <v>33</v>
      </c>
    </row>
    <row r="15" spans="2:10" ht="18.75">
      <c r="B15" s="55" t="s">
        <v>34</v>
      </c>
      <c r="H15" s="59">
        <v>300411</v>
      </c>
      <c r="I15" s="59"/>
      <c r="J15" s="59">
        <v>239207</v>
      </c>
    </row>
    <row r="16" spans="2:10" ht="18.75">
      <c r="B16" s="55" t="s">
        <v>35</v>
      </c>
      <c r="H16" s="59">
        <v>3762</v>
      </c>
      <c r="I16" s="59"/>
      <c r="J16" s="59">
        <v>3715</v>
      </c>
    </row>
    <row r="17" spans="2:10" ht="18.75">
      <c r="B17" s="55" t="s">
        <v>36</v>
      </c>
      <c r="H17" s="59">
        <v>103</v>
      </c>
      <c r="I17" s="59"/>
      <c r="J17" s="59">
        <v>113</v>
      </c>
    </row>
    <row r="18" spans="2:10" ht="18.75">
      <c r="B18" s="55" t="s">
        <v>37</v>
      </c>
      <c r="H18" s="59">
        <v>496</v>
      </c>
      <c r="I18" s="59"/>
      <c r="J18" s="59">
        <v>89</v>
      </c>
    </row>
    <row r="19" spans="2:10" ht="18.75">
      <c r="B19" s="55" t="s">
        <v>303</v>
      </c>
      <c r="H19" s="59">
        <v>215</v>
      </c>
      <c r="I19" s="59"/>
      <c r="J19" s="59"/>
    </row>
    <row r="20" spans="2:10" ht="18.75">
      <c r="B20" s="55" t="s">
        <v>254</v>
      </c>
      <c r="H20" s="59">
        <v>3890</v>
      </c>
      <c r="I20" s="59"/>
      <c r="J20" s="59">
        <v>0</v>
      </c>
    </row>
    <row r="21" spans="2:10" ht="18.75">
      <c r="B21" s="55"/>
      <c r="H21" s="59"/>
      <c r="I21" s="59"/>
      <c r="J21" s="59"/>
    </row>
    <row r="23" ht="18.75">
      <c r="B23" s="55" t="s">
        <v>38</v>
      </c>
    </row>
    <row r="24" spans="2:10" ht="15">
      <c r="B24" t="s">
        <v>39</v>
      </c>
      <c r="H24" s="60">
        <v>114859</v>
      </c>
      <c r="J24" s="60">
        <v>77167</v>
      </c>
    </row>
    <row r="25" spans="2:10" ht="15">
      <c r="B25" t="s">
        <v>40</v>
      </c>
      <c r="H25" s="61">
        <v>91837</v>
      </c>
      <c r="J25" s="61">
        <v>96306</v>
      </c>
    </row>
    <row r="26" spans="2:10" ht="15">
      <c r="B26" t="s">
        <v>41</v>
      </c>
      <c r="H26" s="61">
        <v>42108</v>
      </c>
      <c r="J26" s="61">
        <f>SUM(46758+790)</f>
        <v>47548</v>
      </c>
    </row>
    <row r="27" spans="2:10" ht="15">
      <c r="B27" t="s">
        <v>42</v>
      </c>
      <c r="H27" s="204">
        <v>25986</v>
      </c>
      <c r="J27" s="61">
        <v>20330</v>
      </c>
    </row>
    <row r="28" spans="8:10" ht="15">
      <c r="H28" s="62">
        <f>SUM(H24:H27)</f>
        <v>274790</v>
      </c>
      <c r="J28" s="62">
        <f>SUM(J24:J27)</f>
        <v>241351</v>
      </c>
    </row>
    <row r="29" spans="2:10" ht="18.75">
      <c r="B29" s="55" t="s">
        <v>43</v>
      </c>
      <c r="H29" s="4"/>
      <c r="J29" s="63"/>
    </row>
    <row r="30" spans="2:10" ht="15">
      <c r="B30" t="s">
        <v>44</v>
      </c>
      <c r="H30" s="61">
        <v>59391</v>
      </c>
      <c r="J30" s="61">
        <v>51329</v>
      </c>
    </row>
    <row r="31" spans="2:10" ht="15">
      <c r="B31" t="s">
        <v>45</v>
      </c>
      <c r="H31" s="61">
        <v>133594</v>
      </c>
      <c r="J31" s="61">
        <f>SUM(1601+140025)</f>
        <v>141626</v>
      </c>
    </row>
    <row r="32" spans="2:10" ht="15">
      <c r="B32" t="s">
        <v>46</v>
      </c>
      <c r="H32" s="61">
        <v>28312</v>
      </c>
      <c r="J32" s="61">
        <f>SUM(6007+15550+1164+5360+1499+396)</f>
        <v>29976</v>
      </c>
    </row>
    <row r="33" spans="2:10" ht="15">
      <c r="B33" t="s">
        <v>47</v>
      </c>
      <c r="H33" s="61">
        <v>1149</v>
      </c>
      <c r="J33" s="61">
        <v>1812</v>
      </c>
    </row>
    <row r="34" spans="8:10" ht="12.75">
      <c r="H34" s="64">
        <f>SUM(H30:H33)</f>
        <v>222446</v>
      </c>
      <c r="J34" s="64">
        <f>SUM(J30:J33)</f>
        <v>224743</v>
      </c>
    </row>
    <row r="35" spans="2:10" ht="15">
      <c r="B35" s="5" t="s">
        <v>48</v>
      </c>
      <c r="H35" s="65">
        <f>SUM(H28-H34)</f>
        <v>52344</v>
      </c>
      <c r="J35" s="65">
        <f>SUM(J28-J34)</f>
        <v>16608</v>
      </c>
    </row>
    <row r="36" spans="8:10" ht="13.5" thickBot="1">
      <c r="H36" s="197">
        <f>SUM(H35+H15+H16+H17+H18+H20+H21+H19)</f>
        <v>361221</v>
      </c>
      <c r="J36" s="66">
        <f>SUM(J35+J15+J16+J17+J18)</f>
        <v>259732</v>
      </c>
    </row>
    <row r="37" ht="13.5" thickTop="1"/>
    <row r="38" ht="12.75">
      <c r="B38" t="s">
        <v>49</v>
      </c>
    </row>
    <row r="40" ht="18.75">
      <c r="B40" s="55" t="s">
        <v>50</v>
      </c>
    </row>
    <row r="41" spans="2:10" ht="15">
      <c r="B41" t="s">
        <v>51</v>
      </c>
      <c r="H41" s="59">
        <v>110000</v>
      </c>
      <c r="I41" s="59"/>
      <c r="J41" s="59">
        <v>75000</v>
      </c>
    </row>
    <row r="42" spans="2:10" ht="15">
      <c r="B42" t="s">
        <v>52</v>
      </c>
      <c r="H42" s="67">
        <v>138022</v>
      </c>
      <c r="I42" s="67"/>
      <c r="J42" s="67">
        <v>83980</v>
      </c>
    </row>
    <row r="43" spans="2:10" ht="15">
      <c r="B43" s="68" t="s">
        <v>53</v>
      </c>
      <c r="F43" s="69"/>
      <c r="G43" s="59"/>
      <c r="H43" s="59">
        <f>SUM(H41:H42)</f>
        <v>248022</v>
      </c>
      <c r="I43" s="59"/>
      <c r="J43" s="59">
        <f>SUM(J41:J42)</f>
        <v>158980</v>
      </c>
    </row>
    <row r="44" spans="2:10" ht="17.25">
      <c r="B44" s="70" t="s">
        <v>54</v>
      </c>
      <c r="H44" s="196">
        <v>2014</v>
      </c>
      <c r="I44" s="71"/>
      <c r="J44" s="71">
        <v>799</v>
      </c>
    </row>
    <row r="45" spans="2:10" ht="15">
      <c r="B45" s="68"/>
      <c r="H45" s="59">
        <f>SUM(H43:H44)</f>
        <v>250036</v>
      </c>
      <c r="I45" s="59"/>
      <c r="J45" s="59">
        <f>SUM(J43:J44)</f>
        <v>159779</v>
      </c>
    </row>
    <row r="46" spans="2:10" ht="18.75">
      <c r="B46" s="55" t="s">
        <v>55</v>
      </c>
      <c r="H46" s="59">
        <v>20723</v>
      </c>
      <c r="I46" s="59"/>
      <c r="J46" s="59">
        <v>15302</v>
      </c>
    </row>
    <row r="47" spans="8:9" ht="15">
      <c r="H47" s="59"/>
      <c r="I47" s="59"/>
    </row>
    <row r="48" spans="2:9" ht="18.75">
      <c r="B48" s="55" t="s">
        <v>56</v>
      </c>
      <c r="H48" s="59"/>
      <c r="I48" s="59"/>
    </row>
    <row r="49" spans="2:10" ht="15">
      <c r="B49" t="s">
        <v>57</v>
      </c>
      <c r="H49" s="59">
        <v>65589</v>
      </c>
      <c r="I49" s="59"/>
      <c r="J49" s="59">
        <v>63714</v>
      </c>
    </row>
    <row r="50" spans="2:10" ht="15">
      <c r="B50" t="s">
        <v>58</v>
      </c>
      <c r="H50" s="59">
        <v>24873</v>
      </c>
      <c r="J50" s="59">
        <v>20937</v>
      </c>
    </row>
    <row r="51" spans="8:10" ht="15.75" thickBot="1">
      <c r="H51" s="72">
        <f>SUM(H45:H50)</f>
        <v>361221</v>
      </c>
      <c r="J51" s="72">
        <f>SUM(J45:J50)</f>
        <v>259732</v>
      </c>
    </row>
    <row r="52" ht="13.5" thickTop="1"/>
    <row r="54" spans="2:10" ht="17.25">
      <c r="B54" t="s">
        <v>282</v>
      </c>
      <c r="H54" s="73">
        <f>SUM(H45)/H55</f>
        <v>1.1365272727272728</v>
      </c>
      <c r="I54" s="74"/>
      <c r="J54" s="73">
        <f>SUM(J45)/J55</f>
        <v>1.0651933333333334</v>
      </c>
    </row>
    <row r="55" spans="2:10" ht="17.25">
      <c r="B55" t="s">
        <v>59</v>
      </c>
      <c r="H55" s="75">
        <v>220000</v>
      </c>
      <c r="I55" s="74"/>
      <c r="J55" s="76">
        <v>150000</v>
      </c>
    </row>
    <row r="56" spans="2:10" ht="17.25">
      <c r="B56" t="s">
        <v>60</v>
      </c>
      <c r="H56" s="77" t="s">
        <v>61</v>
      </c>
      <c r="I56" s="74"/>
      <c r="J56" s="77" t="s">
        <v>61</v>
      </c>
    </row>
    <row r="57" spans="2:10" ht="17.25">
      <c r="B57" s="5"/>
      <c r="H57" s="74"/>
      <c r="I57" s="74"/>
      <c r="J57" s="74"/>
    </row>
    <row r="58" spans="8:10" ht="17.25" hidden="1">
      <c r="H58" s="74">
        <f>SUM(H36-H51)</f>
        <v>0</v>
      </c>
      <c r="I58" s="74"/>
      <c r="J58" s="74">
        <f>SUM(J36-J51)</f>
        <v>0</v>
      </c>
    </row>
    <row r="60" ht="12.75">
      <c r="A60" s="78" t="s">
        <v>62</v>
      </c>
    </row>
    <row r="61" ht="15">
      <c r="A61" s="79"/>
    </row>
    <row r="62" spans="8:10" ht="15">
      <c r="H62" s="198">
        <f>SUM(H51-H36)</f>
        <v>0</v>
      </c>
      <c r="I62" s="69"/>
      <c r="J62" s="7"/>
    </row>
  </sheetData>
  <sheetProtection/>
  <printOptions/>
  <pageMargins left="0.75" right="0.75" top="1" bottom="1" header="0.5" footer="0.5"/>
  <pageSetup fitToHeight="1" fitToWidth="1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pane xSplit="4" ySplit="4" topLeftCell="E3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6" sqref="H26"/>
    </sheetView>
  </sheetViews>
  <sheetFormatPr defaultColWidth="9.140625" defaultRowHeight="12.75"/>
  <cols>
    <col min="8" max="8" width="10.140625" style="0" bestFit="1" customWidth="1"/>
    <col min="10" max="10" width="11.28125" style="0" customWidth="1"/>
  </cols>
  <sheetData>
    <row r="1" ht="21">
      <c r="A1" s="81" t="s">
        <v>233</v>
      </c>
    </row>
    <row r="2" ht="18">
      <c r="A2" s="3" t="s">
        <v>2</v>
      </c>
    </row>
    <row r="3" ht="18.75">
      <c r="A3" s="1"/>
    </row>
    <row r="4" ht="18">
      <c r="A4" s="3" t="s">
        <v>268</v>
      </c>
    </row>
    <row r="5" ht="18.75">
      <c r="A5" s="1"/>
    </row>
    <row r="6" ht="18.75">
      <c r="A6" s="1"/>
    </row>
    <row r="7" ht="18.75">
      <c r="A7" s="55" t="s">
        <v>277</v>
      </c>
    </row>
    <row r="9" spans="1:7" ht="18.75">
      <c r="A9" s="1"/>
      <c r="B9" s="1"/>
      <c r="C9" s="1"/>
      <c r="D9" s="1"/>
      <c r="E9" s="1"/>
      <c r="F9" s="1"/>
      <c r="G9" s="1"/>
    </row>
    <row r="10" spans="1:10" ht="18.75">
      <c r="A10" s="1"/>
      <c r="B10" s="1"/>
      <c r="C10" s="1"/>
      <c r="D10" s="1"/>
      <c r="E10" s="1"/>
      <c r="F10" s="1"/>
      <c r="G10" s="1"/>
      <c r="H10" s="2"/>
      <c r="J10" s="1"/>
    </row>
    <row r="11" spans="1:10" ht="18.75">
      <c r="A11" s="1"/>
      <c r="B11" s="1"/>
      <c r="C11" s="1"/>
      <c r="D11" s="1"/>
      <c r="E11" s="1"/>
      <c r="F11" s="1"/>
      <c r="G11" s="1"/>
      <c r="H11" s="185" t="s">
        <v>1</v>
      </c>
      <c r="J11" s="185"/>
    </row>
    <row r="12" spans="1:10" ht="18.75">
      <c r="A12" s="1" t="s">
        <v>234</v>
      </c>
      <c r="B12" s="1"/>
      <c r="C12" s="1"/>
      <c r="D12" s="1"/>
      <c r="E12" s="1"/>
      <c r="F12" s="1"/>
      <c r="G12" s="1"/>
      <c r="H12" s="186">
        <v>53817</v>
      </c>
      <c r="J12" s="186"/>
    </row>
    <row r="13" spans="1:10" ht="18.75">
      <c r="A13" s="1"/>
      <c r="B13" s="1"/>
      <c r="C13" s="1"/>
      <c r="D13" s="1"/>
      <c r="E13" s="1"/>
      <c r="F13" s="1"/>
      <c r="G13" s="1"/>
      <c r="H13" s="185"/>
      <c r="J13" s="185"/>
    </row>
    <row r="14" spans="1:10" ht="18.75">
      <c r="A14" s="1"/>
      <c r="B14" s="1"/>
      <c r="C14" s="1"/>
      <c r="D14" s="1"/>
      <c r="E14" s="1"/>
      <c r="F14" s="1"/>
      <c r="G14" s="1"/>
      <c r="H14" s="185"/>
      <c r="J14" s="185"/>
    </row>
    <row r="15" spans="1:10" ht="18.75">
      <c r="A15" s="1" t="s">
        <v>235</v>
      </c>
      <c r="B15" s="1"/>
      <c r="C15" s="1"/>
      <c r="D15" s="1"/>
      <c r="E15" s="1"/>
      <c r="F15" s="1"/>
      <c r="G15" s="1"/>
      <c r="H15" s="187">
        <v>-6793</v>
      </c>
      <c r="J15" s="187"/>
    </row>
    <row r="16" spans="1:10" ht="18.75">
      <c r="A16" s="1"/>
      <c r="B16" s="1"/>
      <c r="C16" s="1"/>
      <c r="D16" s="1"/>
      <c r="E16" s="1"/>
      <c r="F16" s="1"/>
      <c r="G16" s="1"/>
      <c r="H16" s="188"/>
      <c r="J16" s="188"/>
    </row>
    <row r="17" spans="1:10" ht="18.75">
      <c r="A17" s="1" t="s">
        <v>236</v>
      </c>
      <c r="B17" s="1"/>
      <c r="C17" s="1"/>
      <c r="D17" s="1"/>
      <c r="E17" s="1"/>
      <c r="F17" s="1"/>
      <c r="G17" s="1"/>
      <c r="H17" s="188">
        <f>SUM(H12+H15)</f>
        <v>47024</v>
      </c>
      <c r="J17" s="188"/>
    </row>
    <row r="18" spans="1:10" ht="18.75">
      <c r="A18" s="1"/>
      <c r="B18" s="1"/>
      <c r="C18" s="1"/>
      <c r="D18" s="1"/>
      <c r="E18" s="1"/>
      <c r="F18" s="1"/>
      <c r="G18" s="1"/>
      <c r="H18" s="188"/>
      <c r="J18" s="188"/>
    </row>
    <row r="19" spans="1:10" ht="18.75">
      <c r="A19" s="1"/>
      <c r="B19" s="1"/>
      <c r="C19" s="1"/>
      <c r="D19" s="1"/>
      <c r="E19" s="1"/>
      <c r="F19" s="1"/>
      <c r="G19" s="1"/>
      <c r="H19" s="167"/>
      <c r="J19" s="167"/>
    </row>
    <row r="20" spans="1:10" ht="18.75">
      <c r="A20" s="1"/>
      <c r="B20" s="1"/>
      <c r="C20" s="1"/>
      <c r="D20" s="1"/>
      <c r="E20" s="1"/>
      <c r="F20" s="1"/>
      <c r="G20" s="1"/>
      <c r="H20" s="188"/>
      <c r="J20" s="188"/>
    </row>
    <row r="21" spans="1:10" ht="18.75">
      <c r="A21" s="1" t="s">
        <v>237</v>
      </c>
      <c r="B21" s="1"/>
      <c r="C21" s="1"/>
      <c r="D21" s="1"/>
      <c r="E21" s="1"/>
      <c r="F21" s="1"/>
      <c r="G21" s="1"/>
      <c r="H21" s="186">
        <v>-83190</v>
      </c>
      <c r="J21" s="186"/>
    </row>
    <row r="22" spans="1:10" ht="18.75">
      <c r="A22" s="1"/>
      <c r="B22" s="1"/>
      <c r="C22" s="1"/>
      <c r="D22" s="1"/>
      <c r="E22" s="1"/>
      <c r="F22" s="1"/>
      <c r="G22" s="1"/>
      <c r="H22" s="188"/>
      <c r="J22" s="188"/>
    </row>
    <row r="23" spans="1:10" ht="18.75">
      <c r="A23" s="1" t="s">
        <v>238</v>
      </c>
      <c r="B23" s="1"/>
      <c r="C23" s="1"/>
      <c r="D23" s="1"/>
      <c r="E23" s="1"/>
      <c r="F23" s="1"/>
      <c r="G23" s="1"/>
      <c r="H23" s="188"/>
      <c r="J23" s="188"/>
    </row>
    <row r="24" spans="1:8" ht="18.75">
      <c r="A24" s="1"/>
      <c r="B24" s="1"/>
      <c r="C24" s="1"/>
      <c r="D24" s="1"/>
      <c r="E24" s="1"/>
      <c r="F24" s="1"/>
      <c r="G24" s="1"/>
      <c r="H24" s="188"/>
    </row>
    <row r="25" spans="1:8" ht="18.75">
      <c r="A25" s="1" t="s">
        <v>92</v>
      </c>
      <c r="B25" s="1"/>
      <c r="C25" s="1"/>
      <c r="D25" s="1"/>
      <c r="E25" s="1"/>
      <c r="F25" s="1"/>
      <c r="G25" s="1"/>
      <c r="H25" s="189">
        <v>-8100</v>
      </c>
    </row>
    <row r="26" spans="1:8" ht="18.75">
      <c r="A26" s="1" t="s">
        <v>239</v>
      </c>
      <c r="B26" s="1"/>
      <c r="C26" s="1"/>
      <c r="D26" s="1"/>
      <c r="E26" s="1"/>
      <c r="F26" s="1"/>
      <c r="G26" s="1"/>
      <c r="H26" s="190">
        <f>48566+606</f>
        <v>49172</v>
      </c>
    </row>
    <row r="27" spans="1:8" ht="18.75">
      <c r="A27" s="1"/>
      <c r="B27" s="1"/>
      <c r="C27" s="1"/>
      <c r="D27" s="1"/>
      <c r="E27" s="1"/>
      <c r="F27" s="1"/>
      <c r="G27" s="1"/>
      <c r="H27" s="188"/>
    </row>
    <row r="28" spans="1:10" ht="18.75">
      <c r="A28" s="1" t="s">
        <v>253</v>
      </c>
      <c r="B28" s="1"/>
      <c r="C28" s="1"/>
      <c r="D28" s="1"/>
      <c r="E28" s="1"/>
      <c r="F28" s="1"/>
      <c r="G28" s="1"/>
      <c r="H28" s="187">
        <f>SUM(H25:H26)</f>
        <v>41072</v>
      </c>
      <c r="J28" s="187"/>
    </row>
    <row r="29" spans="1:10" ht="18.75">
      <c r="A29" s="1"/>
      <c r="B29" s="1"/>
      <c r="C29" s="1"/>
      <c r="D29" s="1"/>
      <c r="E29" s="1"/>
      <c r="F29" s="1"/>
      <c r="G29" s="1"/>
      <c r="H29" s="188"/>
      <c r="J29" s="188"/>
    </row>
    <row r="30" spans="1:10" ht="18.75">
      <c r="A30" s="1"/>
      <c r="B30" s="1"/>
      <c r="C30" s="1"/>
      <c r="D30" s="1"/>
      <c r="E30" s="1"/>
      <c r="F30" s="1"/>
      <c r="G30" s="1"/>
      <c r="H30" s="188"/>
      <c r="J30" s="188"/>
    </row>
    <row r="31" spans="1:10" ht="18.75">
      <c r="A31" s="1" t="s">
        <v>240</v>
      </c>
      <c r="B31" s="1"/>
      <c r="C31" s="1"/>
      <c r="D31" s="1"/>
      <c r="E31" s="1"/>
      <c r="F31" s="1"/>
      <c r="G31" s="1"/>
      <c r="H31" s="186">
        <f>SUM(H17+H21+H28)</f>
        <v>4906</v>
      </c>
      <c r="J31" s="186"/>
    </row>
    <row r="32" spans="1:10" ht="18.75">
      <c r="A32" s="1"/>
      <c r="B32" s="1"/>
      <c r="C32" s="1"/>
      <c r="D32" s="1"/>
      <c r="E32" s="1"/>
      <c r="F32" s="1"/>
      <c r="G32" s="1"/>
      <c r="H32" s="188"/>
      <c r="J32" s="188"/>
    </row>
    <row r="33" spans="1:10" ht="18.75">
      <c r="A33" s="1"/>
      <c r="B33" s="1"/>
      <c r="C33" s="1"/>
      <c r="D33" s="1"/>
      <c r="E33" s="1"/>
      <c r="F33" s="1"/>
      <c r="G33" s="1"/>
      <c r="H33" s="188"/>
      <c r="J33" s="188"/>
    </row>
    <row r="34" spans="1:10" ht="18.75">
      <c r="A34" s="1" t="s">
        <v>244</v>
      </c>
      <c r="B34" s="1"/>
      <c r="C34" s="1"/>
      <c r="D34" s="1"/>
      <c r="E34" s="1"/>
      <c r="F34" s="1"/>
      <c r="G34" s="1"/>
      <c r="H34" s="188">
        <v>13786</v>
      </c>
      <c r="J34" s="188"/>
    </row>
    <row r="35" spans="1:8" ht="18.75">
      <c r="A35" s="1"/>
      <c r="B35" s="1"/>
      <c r="C35" s="1"/>
      <c r="D35" s="1"/>
      <c r="E35" s="1"/>
      <c r="F35" s="1"/>
      <c r="G35" s="1"/>
      <c r="H35" s="188"/>
    </row>
    <row r="36" spans="1:8" ht="19.5" thickBot="1">
      <c r="A36" s="1" t="s">
        <v>276</v>
      </c>
      <c r="B36" s="1"/>
      <c r="C36" s="1"/>
      <c r="D36" s="1"/>
      <c r="E36" s="1"/>
      <c r="F36" s="1"/>
      <c r="G36" s="1"/>
      <c r="H36" s="191">
        <f>SUM(H31:H35)</f>
        <v>18692</v>
      </c>
    </row>
    <row r="37" spans="1:8" ht="19.5" thickTop="1">
      <c r="A37" s="1"/>
      <c r="B37" s="1"/>
      <c r="C37" s="1"/>
      <c r="D37" s="1"/>
      <c r="E37" s="1"/>
      <c r="F37" s="1"/>
      <c r="G37" s="1"/>
      <c r="H37" s="192"/>
    </row>
    <row r="38" spans="1:8" ht="18.75">
      <c r="A38" s="1"/>
      <c r="B38" s="1"/>
      <c r="C38" s="1"/>
      <c r="D38" s="1"/>
      <c r="E38" s="1"/>
      <c r="F38" s="1"/>
      <c r="G38" s="1"/>
      <c r="H38" s="192"/>
    </row>
    <row r="39" ht="12.75">
      <c r="H39" s="8"/>
    </row>
    <row r="40" ht="12.75">
      <c r="A40" s="80" t="s">
        <v>241</v>
      </c>
    </row>
  </sheetData>
  <sheetProtection/>
  <printOptions/>
  <pageMargins left="0.75" right="0.75" top="1" bottom="1" header="0.5" footer="0.5"/>
  <pageSetup fitToHeight="1" fitToWidth="1" orientation="portrait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workbookViewId="0" topLeftCell="A52">
      <selection activeCell="B62" sqref="B62"/>
    </sheetView>
  </sheetViews>
  <sheetFormatPr defaultColWidth="9.140625" defaultRowHeight="12.75"/>
  <cols>
    <col min="3" max="3" width="27.28125" style="0" customWidth="1"/>
    <col min="4" max="4" width="15.140625" style="0" customWidth="1"/>
    <col min="5" max="5" width="15.57421875" style="0" customWidth="1"/>
  </cols>
  <sheetData>
    <row r="1" ht="19.5">
      <c r="A1" s="81" t="s">
        <v>64</v>
      </c>
    </row>
    <row r="2" ht="15">
      <c r="A2" s="82" t="s">
        <v>2</v>
      </c>
    </row>
    <row r="3" spans="1:2" ht="18">
      <c r="A3" s="3" t="s">
        <v>263</v>
      </c>
      <c r="B3" s="82"/>
    </row>
    <row r="4" ht="15">
      <c r="A4" s="82"/>
    </row>
    <row r="5" ht="12.75">
      <c r="A5" s="83" t="s">
        <v>65</v>
      </c>
    </row>
    <row r="7" spans="1:2" ht="18.75">
      <c r="A7" s="2" t="s">
        <v>66</v>
      </c>
      <c r="B7" s="84" t="s">
        <v>67</v>
      </c>
    </row>
    <row r="8" ht="12.75">
      <c r="B8" t="s">
        <v>68</v>
      </c>
    </row>
    <row r="10" ht="12.75">
      <c r="B10" t="s">
        <v>255</v>
      </c>
    </row>
    <row r="12" ht="12.75">
      <c r="B12" t="s">
        <v>69</v>
      </c>
    </row>
    <row r="13" ht="12.75">
      <c r="B13" t="s">
        <v>117</v>
      </c>
    </row>
    <row r="15" spans="1:2" ht="18.75">
      <c r="A15" s="2" t="s">
        <v>70</v>
      </c>
      <c r="B15" s="55" t="s">
        <v>71</v>
      </c>
    </row>
    <row r="16" ht="12.75">
      <c r="B16" t="s">
        <v>72</v>
      </c>
    </row>
    <row r="18" spans="1:2" ht="18.75">
      <c r="A18" s="85" t="s">
        <v>73</v>
      </c>
      <c r="B18" s="55" t="s">
        <v>74</v>
      </c>
    </row>
    <row r="19" ht="12.75">
      <c r="B19" t="s">
        <v>75</v>
      </c>
    </row>
    <row r="21" ht="12.75">
      <c r="B21" t="s">
        <v>76</v>
      </c>
    </row>
    <row r="22" ht="12.75">
      <c r="B22" t="s">
        <v>77</v>
      </c>
    </row>
    <row r="24" ht="12.75">
      <c r="B24" t="s">
        <v>78</v>
      </c>
    </row>
    <row r="25" ht="12.75">
      <c r="B25" t="s">
        <v>79</v>
      </c>
    </row>
    <row r="26" ht="12.75">
      <c r="B26" t="s">
        <v>80</v>
      </c>
    </row>
    <row r="28" ht="12.75">
      <c r="B28" t="s">
        <v>81</v>
      </c>
    </row>
    <row r="30" spans="1:2" ht="18.75">
      <c r="A30" s="2" t="s">
        <v>82</v>
      </c>
      <c r="B30" s="55" t="s">
        <v>83</v>
      </c>
    </row>
    <row r="31" ht="12.75">
      <c r="B31" t="s">
        <v>84</v>
      </c>
    </row>
    <row r="33" spans="1:2" ht="18.75">
      <c r="A33" s="2" t="s">
        <v>85</v>
      </c>
      <c r="B33" s="55" t="s">
        <v>86</v>
      </c>
    </row>
    <row r="34" ht="12.75">
      <c r="B34" t="s">
        <v>87</v>
      </c>
    </row>
    <row r="36" spans="1:2" ht="18.75">
      <c r="A36" s="2" t="s">
        <v>88</v>
      </c>
      <c r="B36" s="55" t="s">
        <v>89</v>
      </c>
    </row>
    <row r="37" ht="12.75">
      <c r="B37" t="s">
        <v>90</v>
      </c>
    </row>
    <row r="38" ht="12.75">
      <c r="B38" t="s">
        <v>307</v>
      </c>
    </row>
    <row r="40" spans="1:2" ht="18.75">
      <c r="A40" s="2" t="s">
        <v>91</v>
      </c>
      <c r="B40" s="55" t="s">
        <v>92</v>
      </c>
    </row>
    <row r="41" spans="4:5" ht="14.25">
      <c r="D41" s="205" t="s">
        <v>93</v>
      </c>
      <c r="E41" s="205"/>
    </row>
    <row r="42" spans="4:5" ht="14.25">
      <c r="D42" s="86" t="s">
        <v>264</v>
      </c>
      <c r="E42" s="86" t="s">
        <v>94</v>
      </c>
    </row>
    <row r="43" spans="4:5" ht="12.75">
      <c r="D43" s="87" t="s">
        <v>257</v>
      </c>
      <c r="E43" s="87" t="s">
        <v>257</v>
      </c>
    </row>
    <row r="44" spans="2:5" ht="14.25">
      <c r="B44" t="s">
        <v>95</v>
      </c>
      <c r="D44" s="86" t="s">
        <v>1</v>
      </c>
      <c r="E44" s="86" t="s">
        <v>1</v>
      </c>
    </row>
    <row r="45" spans="2:5" ht="17.25">
      <c r="B45" t="s">
        <v>245</v>
      </c>
      <c r="D45" s="71">
        <v>0</v>
      </c>
      <c r="E45" s="71">
        <v>8100</v>
      </c>
    </row>
    <row r="46" spans="2:5" ht="17.25">
      <c r="B46" s="133"/>
      <c r="D46" s="71"/>
      <c r="E46" s="71"/>
    </row>
    <row r="47" spans="4:5" ht="17.25">
      <c r="D47" s="71"/>
      <c r="E47" s="71"/>
    </row>
    <row r="48" spans="1:5" ht="20.25">
      <c r="A48" s="2" t="s">
        <v>96</v>
      </c>
      <c r="B48" s="55" t="s">
        <v>97</v>
      </c>
      <c r="D48" s="71"/>
      <c r="E48" s="71"/>
    </row>
    <row r="49" spans="1:5" ht="20.25">
      <c r="A49" s="2"/>
      <c r="B49" s="70" t="s">
        <v>265</v>
      </c>
      <c r="D49" s="71"/>
      <c r="E49" s="71"/>
    </row>
    <row r="50" spans="4:5" ht="17.25">
      <c r="D50" s="71"/>
      <c r="E50" s="71"/>
    </row>
    <row r="51" spans="1:5" ht="15">
      <c r="A51" s="59"/>
      <c r="B51" s="88"/>
      <c r="C51" s="59"/>
      <c r="D51" s="89" t="s">
        <v>98</v>
      </c>
      <c r="E51" s="89" t="s">
        <v>99</v>
      </c>
    </row>
    <row r="52" spans="1:5" ht="15">
      <c r="A52" s="59"/>
      <c r="B52" s="59"/>
      <c r="C52" s="59"/>
      <c r="D52" s="89" t="s">
        <v>1</v>
      </c>
      <c r="E52" s="89" t="s">
        <v>1</v>
      </c>
    </row>
    <row r="53" spans="1:5" ht="15">
      <c r="A53" s="59"/>
      <c r="B53" s="90" t="s">
        <v>100</v>
      </c>
      <c r="C53" s="59"/>
      <c r="D53" s="59">
        <f>'KLSE notes-31.3.2006'!F16</f>
        <v>190594</v>
      </c>
      <c r="E53" s="59">
        <f>'KLSE notes-31.3.2006'!F26</f>
        <v>27282</v>
      </c>
    </row>
    <row r="54" spans="1:5" ht="15">
      <c r="A54" s="59"/>
      <c r="B54" s="90" t="s">
        <v>101</v>
      </c>
      <c r="C54" s="59"/>
      <c r="D54" s="59">
        <f>'KLSE notes-31.3.2006'!F17</f>
        <v>199675</v>
      </c>
      <c r="E54" s="59">
        <f>'KLSE notes-31.3.2006'!F27</f>
        <v>7723</v>
      </c>
    </row>
    <row r="55" spans="1:5" ht="15">
      <c r="A55" s="59"/>
      <c r="B55" s="90" t="s">
        <v>102</v>
      </c>
      <c r="C55" s="59"/>
      <c r="D55" s="59">
        <f>'KLSE notes-31.3.2006'!F18</f>
        <v>620276</v>
      </c>
      <c r="E55" s="59">
        <f>'KLSE notes-31.3.2006'!F28</f>
        <v>24091</v>
      </c>
    </row>
    <row r="56" spans="1:5" ht="15.75" thickBot="1">
      <c r="A56" s="59"/>
      <c r="B56" s="59" t="s">
        <v>103</v>
      </c>
      <c r="C56" s="59"/>
      <c r="D56" s="72">
        <f>SUM(D53:D55)</f>
        <v>1010545</v>
      </c>
      <c r="E56" s="72">
        <f>SUM(E53:E55)</f>
        <v>59096</v>
      </c>
    </row>
    <row r="57" spans="1:5" ht="15.75" thickTop="1">
      <c r="A57" s="59"/>
      <c r="B57" s="59"/>
      <c r="C57" s="59"/>
      <c r="D57" s="59"/>
      <c r="E57" s="59"/>
    </row>
    <row r="58" spans="1:2" ht="18.75">
      <c r="A58" s="2" t="s">
        <v>104</v>
      </c>
      <c r="B58" s="91" t="s">
        <v>34</v>
      </c>
    </row>
    <row r="59" ht="15">
      <c r="B59" s="90" t="s">
        <v>105</v>
      </c>
    </row>
    <row r="61" spans="1:2" ht="18.75">
      <c r="A61" s="2" t="s">
        <v>106</v>
      </c>
      <c r="B61" s="91" t="s">
        <v>107</v>
      </c>
    </row>
    <row r="62" ht="15">
      <c r="B62" s="90" t="s">
        <v>108</v>
      </c>
    </row>
    <row r="64" spans="1:2" ht="18.75">
      <c r="A64" s="2" t="s">
        <v>109</v>
      </c>
      <c r="B64" s="91" t="s">
        <v>110</v>
      </c>
    </row>
    <row r="65" ht="15">
      <c r="B65" s="92" t="s">
        <v>249</v>
      </c>
    </row>
    <row r="66" ht="15">
      <c r="B66" s="92"/>
    </row>
    <row r="67" ht="15">
      <c r="B67" s="92"/>
    </row>
    <row r="69" spans="1:2" ht="18.75">
      <c r="A69" s="2" t="s">
        <v>111</v>
      </c>
      <c r="B69" s="84" t="s">
        <v>112</v>
      </c>
    </row>
    <row r="71" ht="15">
      <c r="B71" s="92" t="s">
        <v>113</v>
      </c>
    </row>
    <row r="72" spans="2:5" ht="12.75">
      <c r="B72" t="s">
        <v>114</v>
      </c>
      <c r="E72" s="57" t="s">
        <v>115</v>
      </c>
    </row>
    <row r="73" spans="2:5" ht="15">
      <c r="B73" t="s">
        <v>116</v>
      </c>
      <c r="E73" s="89">
        <v>359</v>
      </c>
    </row>
    <row r="74" spans="2:5" ht="15">
      <c r="B74" t="s">
        <v>267</v>
      </c>
      <c r="E74" s="59">
        <f>SUM(E75-E73)</f>
        <v>114.03147000000001</v>
      </c>
    </row>
    <row r="75" spans="2:5" ht="15.75" thickBot="1">
      <c r="B75" t="s">
        <v>266</v>
      </c>
      <c r="E75" s="72">
        <f>SUM('[3]31.3.06 Corp guarantee'!$E$248)/1000000</f>
        <v>473.03147</v>
      </c>
    </row>
    <row r="76" ht="13.5" thickTop="1"/>
  </sheetData>
  <sheetProtection/>
  <mergeCells count="1">
    <mergeCell ref="D41:E41"/>
  </mergeCells>
  <printOptions/>
  <pageMargins left="0.75" right="0.75" top="1" bottom="1" header="0.5" footer="0.5"/>
  <pageSetup fitToHeight="2" fitToWidth="1" orientation="portrait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7">
      <pane xSplit="3" ySplit="9" topLeftCell="G34" activePane="bottomRight" state="frozen"/>
      <selection pane="topLeft" activeCell="A7" sqref="A7"/>
      <selection pane="topRight" activeCell="D7" sqref="D7"/>
      <selection pane="bottomLeft" activeCell="A16" sqref="A16"/>
      <selection pane="bottomRight" activeCell="H31" sqref="H31"/>
    </sheetView>
  </sheetViews>
  <sheetFormatPr defaultColWidth="9.140625" defaultRowHeight="12.75"/>
  <cols>
    <col min="5" max="5" width="16.00390625" style="0" customWidth="1"/>
    <col min="6" max="6" width="20.8515625" style="0" customWidth="1"/>
    <col min="7" max="7" width="6.00390625" style="0" customWidth="1"/>
    <col min="8" max="8" width="18.00390625" style="0" customWidth="1"/>
    <col min="9" max="9" width="3.00390625" style="0" customWidth="1"/>
    <col min="10" max="10" width="18.28125" style="0" customWidth="1"/>
    <col min="11" max="11" width="5.57421875" style="0" customWidth="1"/>
    <col min="12" max="12" width="23.00390625" style="0" customWidth="1"/>
  </cols>
  <sheetData>
    <row r="1" spans="1:12" ht="18.75">
      <c r="A1" s="52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>
      <c r="A4" s="3" t="s">
        <v>268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2" t="s">
        <v>270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11"/>
      <c r="B9" s="11"/>
      <c r="C9" s="11"/>
      <c r="D9" s="11"/>
      <c r="E9" s="11"/>
      <c r="F9" s="206" t="s">
        <v>3</v>
      </c>
      <c r="G9" s="207"/>
      <c r="H9" s="208"/>
      <c r="I9" s="10"/>
      <c r="J9" s="206" t="s">
        <v>4</v>
      </c>
      <c r="K9" s="207"/>
      <c r="L9" s="208"/>
    </row>
    <row r="10" spans="1:12" ht="15.75">
      <c r="A10" s="11"/>
      <c r="B10" s="11"/>
      <c r="C10" s="11"/>
      <c r="D10" s="11"/>
      <c r="E10" s="11"/>
      <c r="F10" s="13" t="s">
        <v>5</v>
      </c>
      <c r="G10" s="14"/>
      <c r="H10" s="14" t="s">
        <v>6</v>
      </c>
      <c r="I10" s="10"/>
      <c r="J10" s="13" t="s">
        <v>5</v>
      </c>
      <c r="K10" s="15"/>
      <c r="L10" s="14" t="s">
        <v>7</v>
      </c>
    </row>
    <row r="11" spans="1:12" ht="15.75">
      <c r="A11" s="11"/>
      <c r="B11" s="11"/>
      <c r="C11" s="11"/>
      <c r="D11" s="11"/>
      <c r="E11" s="11"/>
      <c r="F11" s="16" t="s">
        <v>8</v>
      </c>
      <c r="G11" s="17"/>
      <c r="H11" s="17" t="s">
        <v>8</v>
      </c>
      <c r="I11" s="10"/>
      <c r="J11" s="13" t="s">
        <v>8</v>
      </c>
      <c r="K11" s="18"/>
      <c r="L11" s="19" t="s">
        <v>9</v>
      </c>
    </row>
    <row r="12" spans="1:12" ht="15.75">
      <c r="A12" s="11"/>
      <c r="B12" s="11"/>
      <c r="C12" s="11"/>
      <c r="D12" s="11"/>
      <c r="E12" s="11"/>
      <c r="F12" s="20" t="s">
        <v>271</v>
      </c>
      <c r="G12" s="21"/>
      <c r="H12" s="202" t="s">
        <v>271</v>
      </c>
      <c r="I12" s="10"/>
      <c r="J12" s="22" t="s">
        <v>10</v>
      </c>
      <c r="K12" s="15"/>
      <c r="L12" s="14" t="s">
        <v>11</v>
      </c>
    </row>
    <row r="13" spans="1:12" ht="15.75">
      <c r="A13" s="11"/>
      <c r="B13" s="11"/>
      <c r="C13" s="11"/>
      <c r="D13" s="11"/>
      <c r="E13" s="11"/>
      <c r="F13" s="13" t="s">
        <v>272</v>
      </c>
      <c r="G13" s="21"/>
      <c r="H13" s="19" t="s">
        <v>273</v>
      </c>
      <c r="I13" s="10"/>
      <c r="J13" s="13" t="s">
        <v>30</v>
      </c>
      <c r="K13" s="18"/>
      <c r="L13" s="19" t="s">
        <v>12</v>
      </c>
    </row>
    <row r="14" spans="1:12" ht="15.75">
      <c r="A14" s="11"/>
      <c r="B14" s="11"/>
      <c r="C14" s="11"/>
      <c r="D14" s="11"/>
      <c r="E14" s="11"/>
      <c r="F14" s="23" t="s">
        <v>257</v>
      </c>
      <c r="G14" s="18"/>
      <c r="H14" s="24" t="s">
        <v>32</v>
      </c>
      <c r="I14" s="10"/>
      <c r="J14" s="23" t="s">
        <v>257</v>
      </c>
      <c r="K14" s="18"/>
      <c r="L14" s="24" t="s">
        <v>32</v>
      </c>
    </row>
    <row r="15" spans="1:12" ht="15.75">
      <c r="A15" s="11"/>
      <c r="B15" s="11"/>
      <c r="C15" s="11"/>
      <c r="D15" s="11"/>
      <c r="E15" s="11"/>
      <c r="F15" s="25" t="s">
        <v>1</v>
      </c>
      <c r="G15" s="26"/>
      <c r="H15" s="26" t="s">
        <v>1</v>
      </c>
      <c r="I15" s="10"/>
      <c r="J15" s="25" t="s">
        <v>1</v>
      </c>
      <c r="K15" s="27"/>
      <c r="L15" s="17" t="s">
        <v>1</v>
      </c>
    </row>
    <row r="16" spans="1:12" ht="15.75">
      <c r="A16" s="11"/>
      <c r="B16" s="11"/>
      <c r="C16" s="11"/>
      <c r="D16" s="11"/>
      <c r="E16" s="11"/>
      <c r="F16" s="28"/>
      <c r="G16" s="28"/>
      <c r="H16" s="29"/>
      <c r="I16" s="30"/>
      <c r="J16" s="31"/>
      <c r="K16" s="32"/>
      <c r="L16" s="32"/>
    </row>
    <row r="17" spans="1:12" ht="15.75">
      <c r="A17" s="11"/>
      <c r="B17" s="11"/>
      <c r="C17" s="11"/>
      <c r="D17" s="11"/>
      <c r="E17" s="11"/>
      <c r="F17" s="32"/>
      <c r="G17" s="32"/>
      <c r="H17" s="32"/>
      <c r="I17" s="11"/>
      <c r="J17" s="33"/>
      <c r="K17" s="32"/>
      <c r="L17" s="32"/>
    </row>
    <row r="18" spans="1:12" ht="18">
      <c r="A18" s="11"/>
      <c r="B18" s="12" t="s">
        <v>13</v>
      </c>
      <c r="C18" s="11"/>
      <c r="D18" s="11"/>
      <c r="E18" s="11"/>
      <c r="F18" s="34">
        <f>SUM('KLSE notes-31.3.2006'!C19)</f>
        <v>238695</v>
      </c>
      <c r="G18" s="32"/>
      <c r="H18" s="34">
        <v>239689</v>
      </c>
      <c r="I18" s="11"/>
      <c r="J18" s="34">
        <f>SUM('KLSE notes-31.3.2006'!F19)</f>
        <v>1010545</v>
      </c>
      <c r="K18" s="35"/>
      <c r="L18" s="34">
        <v>941585</v>
      </c>
    </row>
    <row r="19" spans="1:12" ht="15.75">
      <c r="A19" s="11"/>
      <c r="B19" s="12"/>
      <c r="C19" s="11"/>
      <c r="D19" s="11"/>
      <c r="E19" s="11"/>
      <c r="F19" s="32"/>
      <c r="G19" s="32"/>
      <c r="H19" s="36"/>
      <c r="I19" s="11"/>
      <c r="J19" s="35"/>
      <c r="K19" s="35"/>
      <c r="L19" s="36"/>
    </row>
    <row r="20" spans="1:12" ht="15.75">
      <c r="A20" s="11"/>
      <c r="B20" s="12"/>
      <c r="C20" s="11"/>
      <c r="D20" s="11"/>
      <c r="E20" s="11"/>
      <c r="F20" s="32"/>
      <c r="G20" s="32"/>
      <c r="H20" s="36"/>
      <c r="I20" s="11"/>
      <c r="J20" s="35"/>
      <c r="K20" s="35"/>
      <c r="L20" s="36"/>
    </row>
    <row r="21" spans="1:12" ht="15.75">
      <c r="A21" s="11"/>
      <c r="B21" s="12" t="s">
        <v>14</v>
      </c>
      <c r="C21" s="11"/>
      <c r="D21" s="11"/>
      <c r="E21" s="11"/>
      <c r="F21" s="36">
        <f>SUM(F31-F27-F23-F25-F29)</f>
        <v>21049</v>
      </c>
      <c r="G21" s="32"/>
      <c r="H21" s="36">
        <v>19989</v>
      </c>
      <c r="I21" s="11"/>
      <c r="J21" s="36">
        <f>SUM(J31-J27-J23-J25-J29)</f>
        <v>89738</v>
      </c>
      <c r="K21" s="35"/>
      <c r="L21" s="36">
        <v>71525</v>
      </c>
    </row>
    <row r="22" spans="1:12" ht="15.75">
      <c r="A22" s="11"/>
      <c r="B22" s="12"/>
      <c r="C22" s="11"/>
      <c r="D22" s="11"/>
      <c r="E22" s="11"/>
      <c r="F22" s="32"/>
      <c r="G22" s="32"/>
      <c r="H22" s="36"/>
      <c r="I22" s="11"/>
      <c r="J22" s="35"/>
      <c r="K22" s="35"/>
      <c r="L22" s="36"/>
    </row>
    <row r="23" spans="1:12" ht="15.75">
      <c r="A23" s="11"/>
      <c r="B23" s="12" t="s">
        <v>15</v>
      </c>
      <c r="C23" s="11"/>
      <c r="D23" s="11"/>
      <c r="E23" s="11"/>
      <c r="F23" s="37">
        <v>-6020</v>
      </c>
      <c r="G23" s="32"/>
      <c r="H23" s="37">
        <v>-4726</v>
      </c>
      <c r="I23" s="11"/>
      <c r="J23" s="37">
        <v>-20291</v>
      </c>
      <c r="K23" s="35"/>
      <c r="L23" s="37">
        <v>-16825</v>
      </c>
    </row>
    <row r="24" spans="1:12" ht="15.75">
      <c r="A24" s="11"/>
      <c r="B24" s="12"/>
      <c r="C24" s="11"/>
      <c r="D24" s="11"/>
      <c r="E24" s="11"/>
      <c r="F24" s="37"/>
      <c r="G24" s="32"/>
      <c r="H24" s="37"/>
      <c r="I24" s="11"/>
      <c r="J24" s="37"/>
      <c r="K24" s="35"/>
      <c r="L24" s="37"/>
    </row>
    <row r="25" spans="1:12" ht="15.75">
      <c r="A25" s="11"/>
      <c r="B25" s="12" t="s">
        <v>16</v>
      </c>
      <c r="C25" s="11"/>
      <c r="D25" s="11"/>
      <c r="E25" s="11"/>
      <c r="F25" s="37">
        <v>147</v>
      </c>
      <c r="G25" s="32"/>
      <c r="H25" s="37">
        <v>98</v>
      </c>
      <c r="I25" s="11"/>
      <c r="J25" s="37">
        <v>337</v>
      </c>
      <c r="K25" s="35"/>
      <c r="L25" s="53">
        <v>174</v>
      </c>
    </row>
    <row r="26" spans="1:12" ht="15.75">
      <c r="A26" s="11"/>
      <c r="B26" s="12"/>
      <c r="C26" s="11"/>
      <c r="D26" s="11"/>
      <c r="E26" s="11"/>
      <c r="F26" s="32"/>
      <c r="G26" s="32"/>
      <c r="H26" s="37"/>
      <c r="I26" s="11"/>
      <c r="J26" s="35"/>
      <c r="K26" s="35"/>
      <c r="L26" s="37"/>
    </row>
    <row r="27" spans="1:12" ht="15.75">
      <c r="A27" s="11"/>
      <c r="B27" s="12" t="s">
        <v>17</v>
      </c>
      <c r="C27" s="11"/>
      <c r="D27" s="11"/>
      <c r="E27" s="11"/>
      <c r="F27" s="37">
        <v>-3747</v>
      </c>
      <c r="G27" s="32"/>
      <c r="H27" s="37">
        <v>-2975</v>
      </c>
      <c r="I27" s="11"/>
      <c r="J27" s="37">
        <v>-11290</v>
      </c>
      <c r="K27" s="35"/>
      <c r="L27" s="37">
        <v>-9041</v>
      </c>
    </row>
    <row r="28" spans="1:12" ht="15.75">
      <c r="A28" s="11"/>
      <c r="B28" s="12"/>
      <c r="C28" s="11"/>
      <c r="D28" s="11"/>
      <c r="E28" s="11"/>
      <c r="F28" s="32"/>
      <c r="G28" s="32"/>
      <c r="H28" s="37"/>
      <c r="I28" s="11"/>
      <c r="J28" s="35"/>
      <c r="K28" s="35"/>
      <c r="L28" s="37"/>
    </row>
    <row r="29" spans="1:12" ht="18">
      <c r="A29" s="11"/>
      <c r="B29" s="12" t="s">
        <v>18</v>
      </c>
      <c r="C29" s="11"/>
      <c r="D29" s="11"/>
      <c r="E29" s="11"/>
      <c r="F29" s="38">
        <v>133</v>
      </c>
      <c r="G29" s="32"/>
      <c r="H29" s="38">
        <v>137</v>
      </c>
      <c r="I29" s="11"/>
      <c r="J29" s="38">
        <v>602</v>
      </c>
      <c r="K29" s="35"/>
      <c r="L29" s="34">
        <v>247</v>
      </c>
    </row>
    <row r="30" spans="1:12" ht="15.75">
      <c r="A30" s="11"/>
      <c r="B30" s="12"/>
      <c r="C30" s="11"/>
      <c r="D30" s="11"/>
      <c r="E30" s="11"/>
      <c r="F30" s="32"/>
      <c r="G30" s="32"/>
      <c r="H30" s="36"/>
      <c r="I30" s="11"/>
      <c r="J30" s="35"/>
      <c r="K30" s="35"/>
      <c r="L30" s="36"/>
    </row>
    <row r="31" spans="1:12" ht="15.75">
      <c r="A31" s="11"/>
      <c r="B31" s="12" t="s">
        <v>19</v>
      </c>
      <c r="C31" s="11"/>
      <c r="D31" s="11"/>
      <c r="E31" s="11"/>
      <c r="F31" s="36">
        <f>SUM('KLSE notes-31.3.2006'!F60)</f>
        <v>11562</v>
      </c>
      <c r="G31" s="36"/>
      <c r="H31" s="36">
        <f>SUM(H21:H29)</f>
        <v>12523</v>
      </c>
      <c r="I31" s="11"/>
      <c r="J31" s="36">
        <f>SUM('KLSE notes-31.3.2006'!F29)</f>
        <v>59096</v>
      </c>
      <c r="K31" s="36"/>
      <c r="L31" s="36">
        <f>SUM(L21:L29)</f>
        <v>46080</v>
      </c>
    </row>
    <row r="32" spans="1:12" ht="15.75">
      <c r="A32" s="11"/>
      <c r="B32" s="12"/>
      <c r="C32" s="11"/>
      <c r="D32" s="11"/>
      <c r="E32" s="11"/>
      <c r="F32" s="32"/>
      <c r="G32" s="32"/>
      <c r="H32" s="36"/>
      <c r="I32" s="11"/>
      <c r="J32" s="35"/>
      <c r="K32" s="35"/>
      <c r="L32" s="36"/>
    </row>
    <row r="33" spans="1:12" ht="15.75">
      <c r="A33" s="11"/>
      <c r="B33" s="12" t="s">
        <v>20</v>
      </c>
      <c r="C33" s="11"/>
      <c r="D33" s="11"/>
      <c r="E33" s="11"/>
      <c r="F33" s="39">
        <f>-SUM('KLSE notes-31.3.2006'!F91)</f>
        <v>-803</v>
      </c>
      <c r="G33" s="32"/>
      <c r="H33" s="39">
        <v>-2433</v>
      </c>
      <c r="I33" s="11"/>
      <c r="J33" s="39">
        <f>-SUM('KLSE notes-31.3.2006'!G91)</f>
        <v>-7694</v>
      </c>
      <c r="K33" s="35"/>
      <c r="L33" s="39">
        <v>-7893</v>
      </c>
    </row>
    <row r="34" spans="1:12" ht="15.75">
      <c r="A34" s="11"/>
      <c r="B34" s="12"/>
      <c r="C34" s="11"/>
      <c r="D34" s="11"/>
      <c r="E34" s="11"/>
      <c r="F34" s="32"/>
      <c r="G34" s="32"/>
      <c r="H34" s="39"/>
      <c r="I34" s="11"/>
      <c r="J34" s="35"/>
      <c r="K34" s="35"/>
      <c r="L34" s="39"/>
    </row>
    <row r="35" spans="1:12" ht="15.75">
      <c r="A35" s="11"/>
      <c r="B35" s="12" t="s">
        <v>21</v>
      </c>
      <c r="C35" s="11"/>
      <c r="D35" s="11"/>
      <c r="E35" s="11"/>
      <c r="F35" s="36">
        <f>SUM(F31:F33)</f>
        <v>10759</v>
      </c>
      <c r="G35" s="36"/>
      <c r="H35" s="36">
        <f>SUM(H31:H33)</f>
        <v>10090</v>
      </c>
      <c r="I35" s="11"/>
      <c r="J35" s="36">
        <f>SUM(J31:J33)</f>
        <v>51402</v>
      </c>
      <c r="K35" s="36"/>
      <c r="L35" s="36">
        <f>SUM(L31:L33)</f>
        <v>38187</v>
      </c>
    </row>
    <row r="36" spans="1:12" ht="15.75">
      <c r="A36" s="11"/>
      <c r="B36" s="12"/>
      <c r="C36" s="11"/>
      <c r="D36" s="11"/>
      <c r="E36" s="11"/>
      <c r="F36" s="32"/>
      <c r="G36" s="32"/>
      <c r="H36" s="36"/>
      <c r="I36" s="11"/>
      <c r="J36" s="35"/>
      <c r="K36" s="35"/>
      <c r="L36" s="36"/>
    </row>
    <row r="37" spans="1:12" ht="15.75">
      <c r="A37" s="11"/>
      <c r="B37" s="12" t="s">
        <v>22</v>
      </c>
      <c r="C37" s="11"/>
      <c r="D37" s="11"/>
      <c r="E37" s="11"/>
      <c r="F37" s="37">
        <v>-623</v>
      </c>
      <c r="G37" s="32"/>
      <c r="H37" s="40">
        <v>-308</v>
      </c>
      <c r="I37" s="11"/>
      <c r="J37" s="37">
        <v>-3056</v>
      </c>
      <c r="K37" s="35"/>
      <c r="L37" s="40">
        <v>-2069</v>
      </c>
    </row>
    <row r="38" spans="1:12" ht="15.75">
      <c r="A38" s="11"/>
      <c r="B38" s="12"/>
      <c r="C38" s="11"/>
      <c r="D38" s="11"/>
      <c r="E38" s="11"/>
      <c r="F38" s="32"/>
      <c r="G38" s="32"/>
      <c r="H38" s="54"/>
      <c r="I38" s="11"/>
      <c r="J38" s="35"/>
      <c r="K38" s="35"/>
      <c r="L38" s="39"/>
    </row>
    <row r="39" spans="1:12" ht="16.5" thickBot="1">
      <c r="A39" s="11"/>
      <c r="B39" s="12" t="s">
        <v>23</v>
      </c>
      <c r="C39" s="11"/>
      <c r="D39" s="11"/>
      <c r="E39" s="11"/>
      <c r="F39" s="41">
        <f>SUM(F35:F37)</f>
        <v>10136</v>
      </c>
      <c r="G39" s="32"/>
      <c r="H39" s="41">
        <f>SUM(H35:H37)</f>
        <v>9782</v>
      </c>
      <c r="I39" s="11"/>
      <c r="J39" s="41">
        <f>SUM(J35:J37)</f>
        <v>48346</v>
      </c>
      <c r="K39" s="35"/>
      <c r="L39" s="41">
        <f>SUM(L35:L37)</f>
        <v>36118</v>
      </c>
    </row>
    <row r="40" spans="1:12" ht="16.5" thickTop="1">
      <c r="A40" s="11"/>
      <c r="B40" s="12"/>
      <c r="C40" s="11"/>
      <c r="D40" s="11"/>
      <c r="E40" s="11"/>
      <c r="F40" s="32"/>
      <c r="G40" s="32"/>
      <c r="H40" s="32"/>
      <c r="I40" s="11"/>
      <c r="J40" s="35"/>
      <c r="K40" s="35"/>
      <c r="L40" s="35"/>
    </row>
    <row r="41" spans="1:12" ht="15.75">
      <c r="A41" s="11"/>
      <c r="B41" s="12" t="s">
        <v>24</v>
      </c>
      <c r="C41" s="11"/>
      <c r="D41" s="11"/>
      <c r="E41" s="11"/>
      <c r="F41" s="32"/>
      <c r="G41" s="32"/>
      <c r="H41" s="32"/>
      <c r="I41" s="11"/>
      <c r="J41" s="35"/>
      <c r="K41" s="35"/>
      <c r="L41" s="35"/>
    </row>
    <row r="42" spans="1:12" ht="16.5" thickBot="1">
      <c r="A42" s="11"/>
      <c r="B42" s="12" t="s">
        <v>25</v>
      </c>
      <c r="C42" s="11"/>
      <c r="D42" s="11"/>
      <c r="E42" s="11"/>
      <c r="F42" s="42">
        <f>SUM(F39/208889)*100</f>
        <v>4.852337844501147</v>
      </c>
      <c r="G42" s="43"/>
      <c r="H42" s="44">
        <f>SUM(H39/200000)*100</f>
        <v>4.891</v>
      </c>
      <c r="I42" s="45"/>
      <c r="J42" s="42">
        <f>SUM(J39/202192)*100</f>
        <v>23.910936139906624</v>
      </c>
      <c r="K42" s="43"/>
      <c r="L42" s="42">
        <f>SUM(L39/200000)*100</f>
        <v>18.059</v>
      </c>
    </row>
    <row r="43" spans="1:12" ht="16.5" thickTop="1">
      <c r="A43" s="11"/>
      <c r="B43" s="12"/>
      <c r="C43" s="11"/>
      <c r="D43" s="11"/>
      <c r="E43" s="11"/>
      <c r="F43" s="32"/>
      <c r="G43" s="32"/>
      <c r="H43" s="32"/>
      <c r="I43" s="11"/>
      <c r="J43" s="35"/>
      <c r="K43" s="35"/>
      <c r="L43" s="35"/>
    </row>
    <row r="44" spans="1:12" ht="16.5" thickBot="1">
      <c r="A44" s="11"/>
      <c r="B44" s="12" t="s">
        <v>26</v>
      </c>
      <c r="C44" s="11"/>
      <c r="D44" s="11"/>
      <c r="E44" s="11"/>
      <c r="F44" s="46" t="s">
        <v>27</v>
      </c>
      <c r="G44" s="32"/>
      <c r="H44" s="46" t="s">
        <v>27</v>
      </c>
      <c r="I44" s="11"/>
      <c r="J44" s="47" t="str">
        <f>'[1]Condensed PL-31.3.2005-final'!F44</f>
        <v>NA</v>
      </c>
      <c r="K44" s="35"/>
      <c r="L44" s="47" t="s">
        <v>27</v>
      </c>
    </row>
    <row r="45" spans="1:12" ht="16.5" thickTop="1">
      <c r="A45" s="11"/>
      <c r="B45" s="11"/>
      <c r="C45" s="11"/>
      <c r="D45" s="11"/>
      <c r="E45" s="11"/>
      <c r="F45" s="48"/>
      <c r="G45" s="48"/>
      <c r="H45" s="49"/>
      <c r="I45" s="30"/>
      <c r="J45" s="50"/>
      <c r="K45" s="50"/>
      <c r="L45" s="51"/>
    </row>
    <row r="46" spans="1:12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>
      <c r="A47" s="9"/>
      <c r="B47" s="11" t="s">
        <v>63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>
      <c r="A48" s="9"/>
      <c r="B48" s="11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>
      <c r="A49" s="9"/>
      <c r="B49" s="11" t="s">
        <v>28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>
      <c r="A51" s="8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>
      <c r="A52" s="8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>
      <c r="A53" s="80" t="s">
        <v>28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sheetProtection/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yvonneng</cp:lastModifiedBy>
  <cp:lastPrinted>2006-05-25T02:45:34Z</cp:lastPrinted>
  <dcterms:created xsi:type="dcterms:W3CDTF">2005-06-25T00:58:02Z</dcterms:created>
  <dcterms:modified xsi:type="dcterms:W3CDTF">2006-05-25T06:17:17Z</dcterms:modified>
  <cp:category/>
  <cp:version/>
  <cp:contentType/>
  <cp:contentStatus/>
</cp:coreProperties>
</file>